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01"/>
  <workbookPr/>
  <mc:AlternateContent xmlns:mc="http://schemas.openxmlformats.org/markup-compatibility/2006">
    <mc:Choice Requires="x15">
      <x15ac:absPath xmlns:x15ac="http://schemas.microsoft.com/office/spreadsheetml/2010/11/ac" url="Z:\! Environmental and regulatory\Environmental Monitoring Data\Seawater\Ocean Transect\Raw Data fi\"/>
    </mc:Choice>
  </mc:AlternateContent>
  <bookViews>
    <workbookView xWindow="0" yWindow="0" windowWidth="20175" windowHeight="9795" activeTab="4"/>
  </bookViews>
  <sheets>
    <sheet name="Station 1" sheetId="1" r:id="rId1"/>
    <sheet name="Station 2" sheetId="2" r:id="rId2"/>
    <sheet name="Station 3" sheetId="3" r:id="rId3"/>
    <sheet name="Station 4" sheetId="4" r:id="rId4"/>
    <sheet name="Station 5" sheetId="5" r:id="rId5"/>
  </sheets>
  <calcPr calcId="171027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09" i="5" l="1"/>
  <c r="O109" i="5"/>
  <c r="K109" i="5"/>
  <c r="I109" i="5"/>
  <c r="G109" i="5"/>
  <c r="Q108" i="5"/>
  <c r="O108" i="5"/>
  <c r="K108" i="5"/>
  <c r="I108" i="5"/>
  <c r="G108" i="5"/>
  <c r="Q109" i="4"/>
  <c r="O109" i="4"/>
  <c r="K109" i="4"/>
  <c r="I109" i="4"/>
  <c r="G109" i="4"/>
  <c r="Q108" i="4"/>
  <c r="O108" i="4"/>
  <c r="K108" i="4"/>
  <c r="I108" i="4"/>
  <c r="G108" i="4"/>
  <c r="Q109" i="3"/>
  <c r="O109" i="3"/>
  <c r="K109" i="3"/>
  <c r="I109" i="3"/>
  <c r="G109" i="3"/>
  <c r="Q108" i="3"/>
  <c r="O108" i="3"/>
  <c r="K108" i="3"/>
  <c r="I108" i="3"/>
  <c r="G108" i="3"/>
  <c r="Q109" i="2"/>
  <c r="O109" i="2"/>
  <c r="K109" i="2"/>
  <c r="I109" i="2"/>
  <c r="G109" i="2"/>
  <c r="Q108" i="2"/>
  <c r="O108" i="2"/>
  <c r="K108" i="2"/>
  <c r="I108" i="2"/>
  <c r="G108" i="2"/>
  <c r="Q109" i="1"/>
  <c r="O109" i="1"/>
  <c r="K109" i="1"/>
  <c r="I109" i="1"/>
  <c r="G109" i="1"/>
  <c r="Q108" i="1"/>
  <c r="O108" i="1"/>
  <c r="K108" i="1"/>
  <c r="I108" i="1"/>
  <c r="G108" i="1"/>
  <c r="CF94" i="2" l="1"/>
  <c r="CD94" i="2"/>
  <c r="CB94" i="2"/>
  <c r="BZ94" i="2"/>
  <c r="BX94" i="2"/>
  <c r="BV94" i="2"/>
  <c r="CF93" i="2"/>
  <c r="CD93" i="2"/>
  <c r="CB93" i="2"/>
  <c r="BZ93" i="2"/>
  <c r="BX93" i="2"/>
  <c r="BV93" i="2"/>
  <c r="CF92" i="2"/>
  <c r="CD92" i="2"/>
  <c r="CB92" i="2"/>
  <c r="BZ92" i="2"/>
  <c r="BX92" i="2"/>
  <c r="CF91" i="2"/>
  <c r="CD91" i="2"/>
  <c r="CB91" i="2"/>
  <c r="BV91" i="2"/>
  <c r="CF90" i="2"/>
  <c r="CD90" i="2"/>
  <c r="CB90" i="2"/>
  <c r="BZ90" i="2"/>
  <c r="BX90" i="2"/>
  <c r="BV90" i="2"/>
  <c r="CF89" i="2"/>
  <c r="CD89" i="2"/>
  <c r="CB89" i="2"/>
  <c r="BZ89" i="2"/>
  <c r="BX89" i="2"/>
  <c r="BV89" i="2"/>
  <c r="CF88" i="2"/>
  <c r="CD88" i="2"/>
  <c r="CB88" i="2"/>
  <c r="BZ88" i="2"/>
  <c r="BX88" i="2"/>
  <c r="BV88" i="2"/>
  <c r="CF87" i="2"/>
  <c r="CD87" i="2"/>
  <c r="CB87" i="2"/>
  <c r="CF86" i="2"/>
  <c r="CD86" i="2"/>
  <c r="CB86" i="2"/>
  <c r="BZ86" i="2"/>
  <c r="BX86" i="2"/>
  <c r="BV86" i="2"/>
  <c r="CF85" i="2"/>
  <c r="CD85" i="2"/>
  <c r="CB85" i="2"/>
  <c r="BZ85" i="2"/>
  <c r="BX85" i="2"/>
  <c r="BV85" i="2"/>
  <c r="CD84" i="2"/>
  <c r="CB84" i="2"/>
  <c r="BZ84" i="2"/>
  <c r="BX84" i="2"/>
  <c r="BV84" i="2"/>
  <c r="CF83" i="2"/>
  <c r="CD83" i="2"/>
  <c r="CB83" i="2"/>
  <c r="BV83" i="2"/>
  <c r="CF82" i="2"/>
  <c r="CD82" i="2"/>
  <c r="CB82" i="2"/>
  <c r="BZ82" i="2"/>
  <c r="BX82" i="2"/>
  <c r="BV82" i="2"/>
  <c r="CF81" i="2"/>
  <c r="CD81" i="2"/>
  <c r="CB81" i="2"/>
  <c r="BZ81" i="2"/>
  <c r="BX81" i="2"/>
  <c r="BV81" i="2"/>
  <c r="CF80" i="2"/>
  <c r="CD80" i="2"/>
  <c r="CB80" i="2"/>
  <c r="BZ80" i="2"/>
  <c r="BX80" i="2"/>
  <c r="BV80" i="2"/>
  <c r="CB79" i="2"/>
  <c r="BX79" i="2"/>
  <c r="CF78" i="2"/>
  <c r="CD78" i="2"/>
  <c r="CB78" i="2"/>
  <c r="BZ78" i="2"/>
  <c r="BX78" i="2"/>
  <c r="BV78" i="2"/>
  <c r="CF77" i="2"/>
  <c r="CD77" i="2"/>
  <c r="CB77" i="2"/>
  <c r="BZ77" i="2"/>
  <c r="BX77" i="2"/>
  <c r="BV77" i="2"/>
  <c r="CF76" i="2"/>
  <c r="CD76" i="2"/>
  <c r="CB76" i="2"/>
  <c r="BZ76" i="2"/>
  <c r="BX76" i="2"/>
  <c r="BV76" i="2"/>
  <c r="CD75" i="2"/>
  <c r="CB75" i="2"/>
  <c r="CF74" i="2"/>
  <c r="CD74" i="2"/>
  <c r="CB74" i="2"/>
  <c r="BZ74" i="2"/>
  <c r="BX74" i="2"/>
  <c r="BV74" i="2"/>
  <c r="CF73" i="2"/>
  <c r="CD73" i="2"/>
  <c r="CB73" i="2"/>
  <c r="BZ73" i="2"/>
  <c r="BX73" i="2"/>
  <c r="BV73" i="2"/>
  <c r="CF72" i="2"/>
  <c r="CD72" i="2"/>
  <c r="CB72" i="2"/>
  <c r="BZ72" i="2"/>
  <c r="BX72" i="2"/>
  <c r="BV72" i="2"/>
  <c r="CD71" i="2"/>
  <c r="CB71" i="2"/>
  <c r="BZ71" i="2"/>
  <c r="CF70" i="2"/>
  <c r="CD70" i="2"/>
  <c r="CB70" i="2"/>
  <c r="BZ70" i="2"/>
  <c r="BX70" i="2"/>
  <c r="BV70" i="2"/>
  <c r="CF69" i="2"/>
  <c r="CD69" i="2"/>
  <c r="CB69" i="2"/>
  <c r="BZ69" i="2"/>
  <c r="BX69" i="2"/>
  <c r="BV69" i="2"/>
  <c r="CF68" i="2"/>
  <c r="CD68" i="2"/>
  <c r="CB68" i="2"/>
  <c r="BZ68" i="2"/>
  <c r="BX68" i="2"/>
  <c r="BV68" i="2"/>
  <c r="CD67" i="2"/>
  <c r="CB67" i="2"/>
  <c r="BZ67" i="2"/>
  <c r="BX67" i="2"/>
  <c r="BV67" i="2"/>
  <c r="CF66" i="2"/>
  <c r="CD66" i="2"/>
  <c r="CB66" i="2"/>
  <c r="BZ66" i="2"/>
  <c r="BX66" i="2"/>
  <c r="BV66" i="2"/>
  <c r="CF65" i="2"/>
  <c r="CD65" i="2"/>
  <c r="CB65" i="2"/>
  <c r="BZ65" i="2"/>
  <c r="BX65" i="2"/>
  <c r="BV65" i="2"/>
  <c r="CF64" i="2"/>
  <c r="CD64" i="2"/>
  <c r="CB64" i="2"/>
  <c r="BZ64" i="2"/>
  <c r="BX64" i="2"/>
  <c r="BV64" i="2"/>
  <c r="CF63" i="2"/>
  <c r="CB63" i="2"/>
  <c r="CF62" i="2"/>
  <c r="CD62" i="2"/>
  <c r="CB62" i="2"/>
  <c r="BZ62" i="2"/>
  <c r="BX62" i="2"/>
  <c r="BV62" i="2"/>
  <c r="CF61" i="2"/>
  <c r="CD61" i="2"/>
  <c r="CB61" i="2"/>
  <c r="BZ61" i="2"/>
  <c r="BX61" i="2"/>
  <c r="BV61" i="2"/>
  <c r="CF60" i="2"/>
  <c r="CD60" i="2"/>
  <c r="CB60" i="2"/>
  <c r="BX60" i="2"/>
  <c r="BV60" i="2"/>
  <c r="CF59" i="2"/>
  <c r="CD59" i="2"/>
  <c r="CB59" i="2"/>
  <c r="BZ59" i="2"/>
  <c r="BX59" i="2"/>
  <c r="BV59" i="2"/>
  <c r="CC58" i="2"/>
  <c r="CA58" i="2"/>
  <c r="BY58" i="2"/>
  <c r="BW58" i="2"/>
  <c r="CC57" i="2"/>
  <c r="CA57" i="2"/>
  <c r="BY57" i="2"/>
  <c r="BW57" i="2"/>
  <c r="CC56" i="2"/>
  <c r="CA56" i="2"/>
  <c r="BY56" i="2"/>
  <c r="BW56" i="2"/>
  <c r="CC55" i="2"/>
  <c r="CA55" i="2"/>
  <c r="BY55" i="2"/>
  <c r="BW55" i="2"/>
  <c r="CC54" i="2"/>
  <c r="CA54" i="2"/>
  <c r="BY54" i="2"/>
  <c r="BW54" i="2"/>
  <c r="CC53" i="2"/>
  <c r="CA53" i="2"/>
  <c r="BY53" i="2"/>
  <c r="BW53" i="2"/>
  <c r="CC52" i="2"/>
  <c r="CA52" i="2"/>
  <c r="BY52" i="2"/>
  <c r="BW52" i="2"/>
  <c r="CC51" i="2"/>
  <c r="CA51" i="2"/>
  <c r="BY51" i="2"/>
  <c r="BW51" i="2"/>
  <c r="CC50" i="2"/>
  <c r="CA50" i="2"/>
  <c r="BY50" i="2"/>
  <c r="BW50" i="2"/>
  <c r="CC49" i="2"/>
  <c r="CA49" i="2"/>
  <c r="BY49" i="2"/>
  <c r="BW49" i="2"/>
  <c r="CC48" i="2"/>
  <c r="CA48" i="2"/>
  <c r="BY48" i="2"/>
  <c r="BW48" i="2"/>
  <c r="CC47" i="2"/>
  <c r="CA47" i="2"/>
  <c r="BY47" i="2"/>
  <c r="BW47" i="2"/>
  <c r="CC46" i="2"/>
  <c r="CA46" i="2"/>
  <c r="BY46" i="2"/>
  <c r="BW46" i="2"/>
  <c r="CC45" i="2"/>
  <c r="CA45" i="2"/>
  <c r="BY45" i="2"/>
  <c r="BW45" i="2"/>
  <c r="CC44" i="2"/>
  <c r="CA44" i="2"/>
  <c r="BY44" i="2"/>
  <c r="BW44" i="2"/>
  <c r="CC43" i="2"/>
  <c r="CA43" i="2"/>
  <c r="BY43" i="2"/>
  <c r="BW43" i="2"/>
  <c r="CC42" i="2"/>
  <c r="CA42" i="2"/>
  <c r="BY42" i="2"/>
  <c r="BW42" i="2"/>
  <c r="CC41" i="2"/>
  <c r="CA41" i="2"/>
  <c r="BY41" i="2"/>
  <c r="BW41" i="2"/>
  <c r="CC40" i="2"/>
  <c r="CA40" i="2"/>
  <c r="BY40" i="2"/>
  <c r="BW40" i="2"/>
  <c r="BT40" i="2"/>
  <c r="CC39" i="2"/>
  <c r="CA39" i="2"/>
  <c r="BY39" i="2"/>
  <c r="BW39" i="2"/>
  <c r="CC38" i="2"/>
  <c r="CA38" i="2"/>
  <c r="BY38" i="2"/>
  <c r="BW38" i="2"/>
  <c r="CC37" i="2"/>
  <c r="CA37" i="2"/>
  <c r="BY37" i="2"/>
  <c r="BW37" i="2"/>
  <c r="CC36" i="2"/>
  <c r="CA36" i="2"/>
  <c r="BY36" i="2"/>
  <c r="BW36" i="2"/>
  <c r="CC35" i="2"/>
  <c r="CA35" i="2"/>
  <c r="BY35" i="2"/>
  <c r="BW35" i="2"/>
  <c r="CC34" i="2"/>
  <c r="CA34" i="2"/>
  <c r="BY34" i="2"/>
  <c r="BW34" i="2"/>
  <c r="CC33" i="2"/>
  <c r="CA33" i="2"/>
  <c r="BY33" i="2"/>
  <c r="BW33" i="2"/>
  <c r="BT33" i="2"/>
  <c r="CC32" i="2"/>
  <c r="CA32" i="2"/>
  <c r="BY32" i="2"/>
  <c r="BW32" i="2"/>
  <c r="BT32" i="2"/>
  <c r="CC31" i="2"/>
  <c r="CA31" i="2"/>
  <c r="BY31" i="2"/>
  <c r="BW31" i="2"/>
  <c r="BT31" i="2"/>
  <c r="CC30" i="2"/>
  <c r="CA30" i="2"/>
  <c r="BY30" i="2"/>
  <c r="BW30" i="2"/>
  <c r="BT30" i="2"/>
  <c r="CC29" i="2"/>
  <c r="CA29" i="2"/>
  <c r="BY29" i="2"/>
  <c r="BW29" i="2"/>
  <c r="BT29" i="2"/>
  <c r="CC28" i="2"/>
  <c r="CA28" i="2"/>
  <c r="BY28" i="2"/>
  <c r="BW28" i="2"/>
  <c r="BT28" i="2"/>
  <c r="CC27" i="2"/>
  <c r="CA27" i="2"/>
  <c r="BY27" i="2"/>
  <c r="BW27" i="2"/>
  <c r="BT27" i="2"/>
  <c r="CC26" i="2"/>
  <c r="CA26" i="2"/>
  <c r="BY26" i="2"/>
  <c r="BW26" i="2"/>
  <c r="BT26" i="2"/>
  <c r="CC25" i="2"/>
  <c r="CA25" i="2"/>
  <c r="BY25" i="2"/>
  <c r="BW25" i="2"/>
  <c r="BT25" i="2"/>
  <c r="CC24" i="2"/>
  <c r="CA24" i="2"/>
  <c r="BY24" i="2"/>
  <c r="BW24" i="2"/>
  <c r="BT24" i="2"/>
  <c r="CC23" i="2"/>
  <c r="CA23" i="2"/>
  <c r="BY23" i="2"/>
  <c r="BW23" i="2"/>
  <c r="BT23" i="2"/>
  <c r="CC22" i="2"/>
  <c r="CA22" i="2"/>
  <c r="BY22" i="2"/>
  <c r="BW22" i="2"/>
  <c r="BT22" i="2"/>
  <c r="CC21" i="2"/>
  <c r="CA21" i="2"/>
  <c r="BY21" i="2"/>
  <c r="BW21" i="2"/>
  <c r="BT21" i="2"/>
  <c r="CC20" i="2"/>
  <c r="CA20" i="2"/>
  <c r="BY20" i="2"/>
  <c r="BW20" i="2"/>
  <c r="BT20" i="2"/>
  <c r="CC19" i="2"/>
  <c r="CA19" i="2"/>
  <c r="BY19" i="2"/>
  <c r="BW19" i="2"/>
  <c r="BT19" i="2"/>
  <c r="CC18" i="2"/>
  <c r="CA18" i="2"/>
  <c r="BY18" i="2"/>
  <c r="BW18" i="2"/>
  <c r="BT18" i="2"/>
  <c r="CC17" i="2"/>
  <c r="CA17" i="2"/>
  <c r="BY17" i="2"/>
  <c r="BW17" i="2"/>
  <c r="BT17" i="2"/>
  <c r="CC16" i="2"/>
  <c r="CA16" i="2"/>
  <c r="BY16" i="2"/>
  <c r="BW16" i="2"/>
  <c r="BT16" i="2"/>
  <c r="CC15" i="2"/>
  <c r="CA15" i="2"/>
  <c r="BY15" i="2"/>
  <c r="BW15" i="2"/>
  <c r="BT15" i="2"/>
  <c r="CC14" i="2"/>
  <c r="CA14" i="2"/>
  <c r="BY14" i="2"/>
  <c r="BW14" i="2"/>
  <c r="BT14" i="2"/>
  <c r="CC13" i="2"/>
  <c r="CA13" i="2"/>
  <c r="BY13" i="2"/>
  <c r="BW13" i="2"/>
  <c r="BT13" i="2"/>
  <c r="CC12" i="2"/>
  <c r="CA12" i="2"/>
  <c r="BY12" i="2"/>
  <c r="BW12" i="2"/>
  <c r="BT12" i="2"/>
  <c r="CC11" i="2"/>
  <c r="CA11" i="2"/>
  <c r="BY11" i="2"/>
  <c r="BW11" i="2"/>
  <c r="BT11" i="2"/>
  <c r="CC10" i="2"/>
  <c r="CA10" i="2"/>
  <c r="BY10" i="2"/>
  <c r="BW10" i="2"/>
  <c r="BT10" i="2"/>
  <c r="CC9" i="2"/>
  <c r="CA9" i="2"/>
  <c r="BY9" i="2"/>
  <c r="BW9" i="2"/>
  <c r="BT9" i="2"/>
  <c r="CC8" i="2"/>
  <c r="CA8" i="2"/>
  <c r="BY8" i="2"/>
  <c r="BW8" i="2"/>
  <c r="BT8" i="2"/>
  <c r="CC7" i="2"/>
  <c r="CA7" i="2"/>
  <c r="BY7" i="2"/>
  <c r="BW7" i="2"/>
  <c r="BT7" i="2"/>
  <c r="CC6" i="2"/>
  <c r="CA6" i="2"/>
  <c r="BY6" i="2"/>
  <c r="BW6" i="2"/>
  <c r="BT6" i="2"/>
  <c r="CC5" i="2"/>
  <c r="CA5" i="2"/>
  <c r="BY5" i="2"/>
  <c r="BW5" i="2"/>
  <c r="BT5" i="2"/>
  <c r="CC4" i="2"/>
  <c r="CA4" i="2"/>
  <c r="BY4" i="2"/>
  <c r="BW4" i="2"/>
  <c r="BT4" i="2"/>
  <c r="CC3" i="2"/>
  <c r="CA3" i="2"/>
  <c r="BY3" i="2"/>
  <c r="BW3" i="2"/>
  <c r="BT3" i="2"/>
  <c r="BX63" i="2" l="1"/>
  <c r="BV63" i="2"/>
  <c r="BZ63" i="2"/>
  <c r="CD63" i="2"/>
  <c r="BV71" i="2"/>
  <c r="CF79" i="2"/>
  <c r="CF71" i="2"/>
  <c r="BZ79" i="2"/>
  <c r="CF84" i="2"/>
  <c r="CD79" i="2"/>
  <c r="BV79" i="2"/>
  <c r="BV87" i="2"/>
  <c r="BX71" i="2"/>
  <c r="BV92" i="2"/>
  <c r="BX87" i="2"/>
  <c r="CF67" i="2"/>
  <c r="BZ75" i="2"/>
  <c r="BX91" i="2"/>
  <c r="BV75" i="2"/>
  <c r="BX83" i="2"/>
  <c r="BX75" i="2"/>
  <c r="CF75" i="2"/>
  <c r="BZ83" i="2"/>
  <c r="BZ87" i="2"/>
  <c r="BZ91" i="2"/>
</calcChain>
</file>

<file path=xl/comments1.xml><?xml version="1.0" encoding="utf-8"?>
<comments xmlns="http://schemas.openxmlformats.org/spreadsheetml/2006/main">
  <authors>
    <author>Jeff Nichols</author>
    <author>CEMP Computer</author>
    <author>Kimber Deverse</author>
  </authors>
  <commentList>
    <comment ref="AB40" authorId="0" shapeId="0">
      <text>
        <r>
          <rPr>
            <b/>
            <sz val="8"/>
            <color indexed="81"/>
            <rFont val="Tahoma"/>
            <family val="2"/>
          </rPr>
          <t>Jeff Nichols:</t>
        </r>
        <r>
          <rPr>
            <sz val="8"/>
            <color indexed="81"/>
            <rFont val="Tahoma"/>
            <family val="2"/>
          </rPr>
          <t xml:space="preserve">
M Dunse:  Re-read mEI @48hr</t>
        </r>
      </text>
    </comment>
    <comment ref="U45" authorId="0" shapeId="0">
      <text>
        <r>
          <rPr>
            <b/>
            <sz val="8"/>
            <color indexed="81"/>
            <rFont val="Tahoma"/>
            <family val="2"/>
          </rPr>
          <t>R Smith:  No data for Turbitidy values due to instrumentation problems.  New turbidity meter as of 07/21/04.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U46" authorId="0" shapeId="0">
      <text>
        <r>
          <rPr>
            <b/>
            <sz val="8"/>
            <color indexed="81"/>
            <rFont val="Tahoma"/>
            <family val="2"/>
          </rPr>
          <t>R Smith:  No data for Turbitidy values due to instrumentation problems.  New turbidity meter as of 07/21/04.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V49" authorId="1" shapeId="0">
      <text>
        <r>
          <rPr>
            <b/>
            <sz val="8"/>
            <color indexed="81"/>
            <rFont val="Tahoma"/>
            <family val="2"/>
          </rPr>
          <t>CEMP Computer:</t>
        </r>
        <r>
          <rPr>
            <sz val="8"/>
            <color indexed="81"/>
            <rFont val="Tahoma"/>
            <family val="2"/>
          </rPr>
          <t xml:space="preserve">
all samples of 2005 are analyzed in March 2006
</t>
        </r>
      </text>
    </comment>
    <comment ref="P54" authorId="2" shapeId="0">
      <text>
        <r>
          <rPr>
            <b/>
            <sz val="8"/>
            <color indexed="81"/>
            <rFont val="Tahoma"/>
            <family val="2"/>
          </rPr>
          <t>Kimber Deverse:</t>
        </r>
        <r>
          <rPr>
            <sz val="8"/>
            <color indexed="81"/>
            <rFont val="Tahoma"/>
            <family val="2"/>
          </rPr>
          <t xml:space="preserve">
TDN determined using HTOC from this date.</t>
        </r>
      </text>
    </comment>
  </commentList>
</comments>
</file>

<file path=xl/comments2.xml><?xml version="1.0" encoding="utf-8"?>
<comments xmlns="http://schemas.openxmlformats.org/spreadsheetml/2006/main">
  <authors>
    <author>Jeff Nichols</author>
    <author>CEMP Computer</author>
  </authors>
  <commentList>
    <comment ref="R45" authorId="0" shapeId="0">
      <text>
        <r>
          <rPr>
            <b/>
            <sz val="8"/>
            <color indexed="81"/>
            <rFont val="Tahoma"/>
            <family val="2"/>
          </rPr>
          <t>R Smith:  No data for Turbitidy values due to instrumentation problems.  New turbidity meter as of 07/21/04.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H45" authorId="0" shapeId="0">
      <text>
        <r>
          <rPr>
            <b/>
            <sz val="8"/>
            <color indexed="81"/>
            <rFont val="Tahoma"/>
            <family val="2"/>
          </rPr>
          <t>R Smith:  No data for Turbitidy values due to instrumentation problems.  New turbidity meter as of 07/21/04.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R46" authorId="0" shapeId="0">
      <text>
        <r>
          <rPr>
            <b/>
            <sz val="8"/>
            <color indexed="81"/>
            <rFont val="Tahoma"/>
            <family val="2"/>
          </rPr>
          <t>R Smith:  No data for Turbitidy values due to instrumentation problems.  New turbidity meter as of 07/21/04.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H46" authorId="0" shapeId="0">
      <text>
        <r>
          <rPr>
            <b/>
            <sz val="8"/>
            <color indexed="81"/>
            <rFont val="Tahoma"/>
            <family val="2"/>
          </rPr>
          <t>R Smith:  No data for Turbitidy values due to instrumentation problems.  New turbidity meter as of 07/21/04.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S49" authorId="1" shapeId="0">
      <text>
        <r>
          <rPr>
            <b/>
            <sz val="8"/>
            <color indexed="81"/>
            <rFont val="Tahoma"/>
            <family val="2"/>
          </rPr>
          <t>CEMP Computer:</t>
        </r>
        <r>
          <rPr>
            <sz val="8"/>
            <color indexed="81"/>
            <rFont val="Tahoma"/>
            <family val="2"/>
          </rPr>
          <t xml:space="preserve">
all samples of 2005 are analyzed in March 2005</t>
        </r>
      </text>
    </comment>
    <comment ref="CI49" authorId="1" shapeId="0">
      <text>
        <r>
          <rPr>
            <b/>
            <sz val="8"/>
            <color indexed="81"/>
            <rFont val="Tahoma"/>
            <family val="2"/>
          </rPr>
          <t>CEMP Computer:</t>
        </r>
        <r>
          <rPr>
            <sz val="8"/>
            <color indexed="81"/>
            <rFont val="Tahoma"/>
            <family val="2"/>
          </rPr>
          <t xml:space="preserve">
all samples of 2005 are analyzed in March 2006</t>
        </r>
      </text>
    </comment>
  </commentList>
</comments>
</file>

<file path=xl/comments3.xml><?xml version="1.0" encoding="utf-8"?>
<comments xmlns="http://schemas.openxmlformats.org/spreadsheetml/2006/main">
  <authors>
    <author>Jeff Nichols</author>
    <author>CEMP Computer</author>
  </authors>
  <commentList>
    <comment ref="R45" authorId="0" shapeId="0">
      <text>
        <r>
          <rPr>
            <b/>
            <sz val="8"/>
            <color indexed="81"/>
            <rFont val="Tahoma"/>
            <family val="2"/>
          </rPr>
          <t>R Smith:  No data for Turbitidy values due to instrumentation problems.  New turbidity meter as of 07/21/04.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R46" authorId="0" shapeId="0">
      <text>
        <r>
          <rPr>
            <b/>
            <sz val="8"/>
            <color indexed="81"/>
            <rFont val="Tahoma"/>
            <family val="2"/>
          </rPr>
          <t>R Smith:  No data for Turbitidy values due to instrumentation problems.  New turbidity meter as of 07/21/04.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S49" authorId="1" shapeId="0">
      <text>
        <r>
          <rPr>
            <b/>
            <sz val="8"/>
            <color indexed="81"/>
            <rFont val="Tahoma"/>
            <family val="2"/>
          </rPr>
          <t>CEMP Computer:</t>
        </r>
        <r>
          <rPr>
            <sz val="8"/>
            <color indexed="81"/>
            <rFont val="Tahoma"/>
            <family val="2"/>
          </rPr>
          <t xml:space="preserve">
all samples of 2005 are analyzed in March 2005
</t>
        </r>
      </text>
    </comment>
  </commentList>
</comments>
</file>

<file path=xl/comments4.xml><?xml version="1.0" encoding="utf-8"?>
<comments xmlns="http://schemas.openxmlformats.org/spreadsheetml/2006/main">
  <authors>
    <author>Jeff Nichols</author>
    <author>CEMP Computer</author>
  </authors>
  <commentList>
    <comment ref="R45" authorId="0" shapeId="0">
      <text>
        <r>
          <rPr>
            <b/>
            <sz val="8"/>
            <color indexed="81"/>
            <rFont val="Tahoma"/>
            <family val="2"/>
          </rPr>
          <t>R Smith:  No data for Turbitidy values due to instrumentation problems.  New turbidity meter as of 07/21/04.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R46" authorId="0" shapeId="0">
      <text>
        <r>
          <rPr>
            <b/>
            <sz val="8"/>
            <color indexed="81"/>
            <rFont val="Tahoma"/>
            <family val="2"/>
          </rPr>
          <t>R Smith:  No data for Turbitidy values due to instrumentation problems.  New turbidity meter as of 07/21/04.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S49" authorId="1" shapeId="0">
      <text>
        <r>
          <rPr>
            <b/>
            <sz val="8"/>
            <color indexed="81"/>
            <rFont val="Tahoma"/>
            <family val="2"/>
          </rPr>
          <t>CEMP Computer:</t>
        </r>
        <r>
          <rPr>
            <sz val="8"/>
            <color indexed="81"/>
            <rFont val="Tahoma"/>
            <family val="2"/>
          </rPr>
          <t xml:space="preserve">
all samples of 2005 are analyzed in March 2005</t>
        </r>
      </text>
    </comment>
  </commentList>
</comments>
</file>

<file path=xl/comments5.xml><?xml version="1.0" encoding="utf-8"?>
<comments xmlns="http://schemas.openxmlformats.org/spreadsheetml/2006/main">
  <authors>
    <author>Jeff Nichols</author>
    <author>CEMP Computer</author>
  </authors>
  <commentList>
    <comment ref="R45" authorId="0" shapeId="0">
      <text>
        <r>
          <rPr>
            <b/>
            <sz val="8"/>
            <color indexed="81"/>
            <rFont val="Tahoma"/>
            <family val="2"/>
          </rPr>
          <t>R Smith:  No data for Turbitidy values due to instrumentation problems.  New turbidity meter as of 07/21/04.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R46" authorId="0" shapeId="0">
      <text>
        <r>
          <rPr>
            <b/>
            <sz val="8"/>
            <color indexed="81"/>
            <rFont val="Tahoma"/>
            <family val="2"/>
          </rPr>
          <t>R Smith:  No data for Turbitidy values due to instrumentation problems.  New turbidity meter as of 07/21/04.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S49" authorId="1" shapeId="0">
      <text>
        <r>
          <rPr>
            <b/>
            <sz val="8"/>
            <color indexed="81"/>
            <rFont val="Tahoma"/>
            <family val="2"/>
          </rPr>
          <t>CEMP Computer:</t>
        </r>
        <r>
          <rPr>
            <sz val="8"/>
            <color indexed="81"/>
            <rFont val="Tahoma"/>
            <family val="2"/>
          </rPr>
          <t xml:space="preserve">
all samples of 2005 are analyzed in March 2006</t>
        </r>
      </text>
    </comment>
  </commentList>
</comments>
</file>

<file path=xl/sharedStrings.xml><?xml version="1.0" encoding="utf-8"?>
<sst xmlns="http://schemas.openxmlformats.org/spreadsheetml/2006/main" count="1470" uniqueCount="63">
  <si>
    <t>SITE ID</t>
  </si>
  <si>
    <t>DATE</t>
  </si>
  <si>
    <t xml:space="preserve">TIME </t>
  </si>
  <si>
    <r>
      <t>PO</t>
    </r>
    <r>
      <rPr>
        <vertAlign val="subscript"/>
        <sz val="10"/>
        <rFont val="Arial"/>
        <family val="2"/>
      </rPr>
      <t>4</t>
    </r>
    <r>
      <rPr>
        <vertAlign val="superscript"/>
        <sz val="10"/>
        <rFont val="Arial"/>
        <family val="2"/>
      </rPr>
      <t>3-</t>
    </r>
  </si>
  <si>
    <r>
      <t>NO</t>
    </r>
    <r>
      <rPr>
        <vertAlign val="subscript"/>
        <sz val="10"/>
        <rFont val="Arial"/>
        <family val="2"/>
      </rPr>
      <t>3</t>
    </r>
    <r>
      <rPr>
        <vertAlign val="superscript"/>
        <sz val="10"/>
        <rFont val="Arial"/>
        <family val="2"/>
      </rPr>
      <t>-</t>
    </r>
    <r>
      <rPr>
        <sz val="10"/>
        <rFont val="Arial"/>
        <family val="2"/>
      </rPr>
      <t xml:space="preserve"> &amp; NO</t>
    </r>
    <r>
      <rPr>
        <vertAlign val="subscript"/>
        <sz val="10"/>
        <rFont val="Arial"/>
        <family val="2"/>
      </rPr>
      <t>2</t>
    </r>
    <r>
      <rPr>
        <vertAlign val="superscript"/>
        <sz val="10"/>
        <rFont val="Arial"/>
        <family val="2"/>
      </rPr>
      <t>-</t>
    </r>
  </si>
  <si>
    <r>
      <t>NH</t>
    </r>
    <r>
      <rPr>
        <vertAlign val="subscript"/>
        <sz val="10"/>
        <rFont val="Arial"/>
        <family val="2"/>
      </rPr>
      <t>4</t>
    </r>
    <r>
      <rPr>
        <vertAlign val="superscript"/>
        <sz val="10"/>
        <rFont val="Arial"/>
        <family val="2"/>
      </rPr>
      <t>+</t>
    </r>
    <r>
      <rPr>
        <sz val="10"/>
        <rFont val="Arial"/>
        <family val="2"/>
      </rPr>
      <t xml:space="preserve"> &amp; NH</t>
    </r>
    <r>
      <rPr>
        <vertAlign val="subscript"/>
        <sz val="10"/>
        <rFont val="Arial"/>
        <family val="2"/>
      </rPr>
      <t>3</t>
    </r>
  </si>
  <si>
    <t>Si</t>
  </si>
  <si>
    <t>TDP</t>
  </si>
  <si>
    <t>TDN</t>
  </si>
  <si>
    <t>TP</t>
  </si>
  <si>
    <t>TOC</t>
  </si>
  <si>
    <t>Turbidity</t>
  </si>
  <si>
    <t>Salinity</t>
  </si>
  <si>
    <t>Temp.</t>
  </si>
  <si>
    <t>pH</t>
  </si>
  <si>
    <t>DO</t>
  </si>
  <si>
    <t>Chl a</t>
  </si>
  <si>
    <t>Fecal Coliform</t>
  </si>
  <si>
    <t>Enterococci</t>
  </si>
  <si>
    <t>M/D/Y</t>
  </si>
  <si>
    <t>(2400)</t>
  </si>
  <si>
    <t>(µM)</t>
  </si>
  <si>
    <t>(µg P/L)</t>
  </si>
  <si>
    <t>(µg N/L)</t>
  </si>
  <si>
    <t>(µg Si/L)</t>
  </si>
  <si>
    <t>(mgC/L)</t>
  </si>
  <si>
    <t>(NTU)</t>
  </si>
  <si>
    <t>(PSU)</t>
  </si>
  <si>
    <r>
      <t>(</t>
    </r>
    <r>
      <rPr>
        <sz val="10"/>
        <rFont val="Arial"/>
        <family val="2"/>
      </rPr>
      <t>˚</t>
    </r>
    <r>
      <rPr>
        <sz val="10"/>
        <rFont val="Arial"/>
        <family val="2"/>
      </rPr>
      <t>C)</t>
    </r>
  </si>
  <si>
    <t>(unit)</t>
  </si>
  <si>
    <t>(ppm)</t>
  </si>
  <si>
    <t>(µg/L)</t>
  </si>
  <si>
    <t>Bact/100 ml</t>
  </si>
  <si>
    <t>O1-1S-8m</t>
  </si>
  <si>
    <t>no sample</t>
  </si>
  <si>
    <t>&lt;1</t>
  </si>
  <si>
    <t>1</t>
  </si>
  <si>
    <t>n/a</t>
  </si>
  <si>
    <t>T1-1m</t>
  </si>
  <si>
    <t>GPS</t>
  </si>
  <si>
    <t>O1-2S-23m</t>
  </si>
  <si>
    <t>T1-10m</t>
  </si>
  <si>
    <t>O1-3S-38m</t>
  </si>
  <si>
    <t>T1-50m</t>
  </si>
  <si>
    <t>O1-4S-53m</t>
  </si>
  <si>
    <t>T1-100m</t>
  </si>
  <si>
    <t>O1-5S-69m</t>
  </si>
  <si>
    <t>T1-500m</t>
  </si>
  <si>
    <t>Latitude</t>
  </si>
  <si>
    <t>Longitude</t>
  </si>
  <si>
    <t>Geo Mean All Samples</t>
  </si>
  <si>
    <t>Geo Mean All Samples July 2015 - July 2017</t>
  </si>
  <si>
    <t>DOH Limit</t>
  </si>
  <si>
    <t>156° 3'33.41"W</t>
  </si>
  <si>
    <t xml:space="preserve"> 19°44'9.84"N</t>
  </si>
  <si>
    <t>156° 3'27.26"W</t>
  </si>
  <si>
    <t>156° 3'26.52"W</t>
  </si>
  <si>
    <t xml:space="preserve"> 19°43'56.82"N</t>
  </si>
  <si>
    <t>156° 3'25.90"W</t>
  </si>
  <si>
    <t xml:space="preserve"> 19°43'55.66"N</t>
  </si>
  <si>
    <t>156° 3'25.71"W</t>
  </si>
  <si>
    <t xml:space="preserve"> 19°43'55.34"N</t>
  </si>
  <si>
    <t>19°43'58.23"N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</si>
</sst>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"/>
    <numFmt numFmtId="165" formatCode="m/d/yy;@"/>
    <numFmt numFmtId="166" formatCode="0.0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vertAlign val="subscript"/>
      <sz val="10"/>
      <name val="Arial"/>
      <family val="2"/>
    </font>
    <font>
      <vertAlign val="superscript"/>
      <sz val="10"/>
      <name val="Arial"/>
      <family val="2"/>
    </font>
    <font>
      <sz val="10"/>
      <name val="Helv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0"/>
      <color theme="1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131">
    <xf numFmtId="0" fontId="0" fillId="0" borderId="0" xfId="0"/>
    <xf numFmtId="15" fontId="1" fillId="0" borderId="0" xfId="0" applyNumberFormat="1" applyFont="1" applyAlignment="1" applyProtection="1">
      <alignment horizontal="center"/>
    </xf>
    <xf numFmtId="0" fontId="1" fillId="0" borderId="0" xfId="0" applyNumberFormat="1" applyFont="1" applyAlignment="1" applyProtection="1">
      <alignment horizontal="center"/>
    </xf>
    <xf numFmtId="0" fontId="1" fillId="0" borderId="3" xfId="0" applyNumberFormat="1" applyFont="1" applyBorder="1" applyAlignment="1" applyProtection="1">
      <alignment horizontal="center"/>
    </xf>
    <xf numFmtId="164" fontId="1" fillId="0" borderId="3" xfId="0" applyNumberFormat="1" applyFont="1" applyBorder="1" applyAlignment="1" applyProtection="1">
      <alignment horizontal="center"/>
    </xf>
    <xf numFmtId="0" fontId="1" fillId="0" borderId="1" xfId="0" applyNumberFormat="1" applyFont="1" applyBorder="1" applyAlignment="1" applyProtection="1">
      <alignment horizontal="center"/>
    </xf>
    <xf numFmtId="0" fontId="1" fillId="0" borderId="2" xfId="0" applyNumberFormat="1" applyFont="1" applyBorder="1" applyAlignment="1" applyProtection="1">
      <alignment horizontal="center"/>
    </xf>
    <xf numFmtId="0" fontId="1" fillId="0" borderId="0" xfId="0" applyNumberFormat="1" applyFont="1" applyBorder="1" applyAlignment="1" applyProtection="1">
      <alignment horizontal="center"/>
    </xf>
    <xf numFmtId="164" fontId="1" fillId="2" borderId="3" xfId="0" applyNumberFormat="1" applyFont="1" applyFill="1" applyBorder="1" applyAlignment="1" applyProtection="1">
      <alignment horizontal="center"/>
    </xf>
    <xf numFmtId="0" fontId="1" fillId="0" borderId="0" xfId="0" applyNumberFormat="1" applyFont="1" applyBorder="1" applyAlignment="1" applyProtection="1">
      <alignment horizontal="left"/>
    </xf>
    <xf numFmtId="165" fontId="1" fillId="0" borderId="0" xfId="0" applyNumberFormat="1" applyFont="1" applyAlignment="1" applyProtection="1">
      <alignment horizontal="center"/>
    </xf>
    <xf numFmtId="2" fontId="0" fillId="0" borderId="1" xfId="0" applyNumberFormat="1" applyBorder="1" applyAlignment="1" applyProtection="1">
      <alignment horizontal="center"/>
    </xf>
    <xf numFmtId="166" fontId="0" fillId="0" borderId="2" xfId="0" applyNumberFormat="1" applyBorder="1" applyAlignment="1" applyProtection="1">
      <alignment horizontal="center"/>
    </xf>
    <xf numFmtId="2" fontId="0" fillId="0" borderId="0" xfId="0" applyNumberFormat="1" applyBorder="1" applyAlignment="1" applyProtection="1">
      <alignment horizontal="center"/>
    </xf>
    <xf numFmtId="2" fontId="0" fillId="0" borderId="3" xfId="0" applyNumberFormat="1" applyBorder="1" applyAlignment="1" applyProtection="1">
      <alignment horizontal="center"/>
    </xf>
    <xf numFmtId="0" fontId="1" fillId="0" borderId="4" xfId="0" applyNumberFormat="1" applyFont="1" applyBorder="1" applyAlignment="1" applyProtection="1">
      <alignment horizontal="left"/>
    </xf>
    <xf numFmtId="165" fontId="1" fillId="0" borderId="4" xfId="0" applyNumberFormat="1" applyFont="1" applyBorder="1" applyAlignment="1" applyProtection="1">
      <alignment horizontal="center"/>
    </xf>
    <xf numFmtId="1" fontId="1" fillId="0" borderId="4" xfId="0" applyNumberFormat="1" applyFont="1" applyBorder="1" applyAlignment="1" applyProtection="1">
      <alignment horizontal="center"/>
    </xf>
    <xf numFmtId="2" fontId="0" fillId="0" borderId="5" xfId="0" applyNumberFormat="1" applyBorder="1" applyAlignment="1" applyProtection="1">
      <alignment horizontal="center"/>
    </xf>
    <xf numFmtId="166" fontId="0" fillId="0" borderId="6" xfId="0" applyNumberFormat="1" applyBorder="1" applyAlignment="1" applyProtection="1">
      <alignment horizontal="center"/>
    </xf>
    <xf numFmtId="2" fontId="0" fillId="0" borderId="4" xfId="0" applyNumberFormat="1" applyBorder="1" applyAlignment="1" applyProtection="1">
      <alignment horizontal="center"/>
    </xf>
    <xf numFmtId="2" fontId="0" fillId="0" borderId="7" xfId="0" applyNumberFormat="1" applyBorder="1" applyAlignment="1" applyProtection="1">
      <alignment horizontal="center"/>
    </xf>
    <xf numFmtId="165" fontId="1" fillId="0" borderId="4" xfId="0" applyNumberFormat="1" applyFont="1" applyBorder="1" applyAlignment="1">
      <alignment horizontal="center"/>
    </xf>
    <xf numFmtId="165" fontId="1" fillId="0" borderId="0" xfId="0" applyNumberFormat="1" applyFont="1" applyAlignment="1">
      <alignment horizontal="center"/>
    </xf>
    <xf numFmtId="2" fontId="0" fillId="0" borderId="0" xfId="0" applyNumberFormat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0" fontId="0" fillId="0" borderId="3" xfId="0" applyNumberFormat="1" applyBorder="1" applyAlignment="1">
      <alignment horizontal="center"/>
    </xf>
    <xf numFmtId="0" fontId="0" fillId="0" borderId="7" xfId="0" applyNumberFormat="1" applyBorder="1" applyAlignment="1">
      <alignment horizontal="center"/>
    </xf>
    <xf numFmtId="166" fontId="0" fillId="0" borderId="2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166" fontId="0" fillId="0" borderId="6" xfId="0" applyNumberFormat="1" applyBorder="1" applyAlignment="1">
      <alignment horizontal="center"/>
    </xf>
    <xf numFmtId="166" fontId="0" fillId="0" borderId="4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2" fontId="0" fillId="0" borderId="7" xfId="0" applyNumberFormat="1" applyBorder="1" applyAlignment="1">
      <alignment horizontal="center"/>
    </xf>
    <xf numFmtId="0" fontId="1" fillId="0" borderId="0" xfId="0" applyFont="1" applyBorder="1" applyAlignment="1" applyProtection="1">
      <alignment horizontal="left"/>
    </xf>
    <xf numFmtId="0" fontId="0" fillId="0" borderId="0" xfId="0" applyNumberFormat="1" applyAlignment="1">
      <alignment horizontal="center"/>
    </xf>
    <xf numFmtId="0" fontId="0" fillId="0" borderId="4" xfId="0" applyNumberFormat="1" applyBorder="1" applyAlignment="1">
      <alignment horizontal="center"/>
    </xf>
    <xf numFmtId="1" fontId="1" fillId="0" borderId="6" xfId="0" applyNumberFormat="1" applyFont="1" applyBorder="1" applyAlignment="1" applyProtection="1">
      <alignment horizontal="center"/>
    </xf>
    <xf numFmtId="166" fontId="0" fillId="0" borderId="0" xfId="0" applyNumberFormat="1" applyAlignment="1">
      <alignment horizontal="center"/>
    </xf>
    <xf numFmtId="0" fontId="0" fillId="0" borderId="6" xfId="0" applyNumberFormat="1" applyBorder="1" applyAlignment="1">
      <alignment horizontal="center"/>
    </xf>
    <xf numFmtId="2" fontId="1" fillId="0" borderId="1" xfId="0" applyNumberFormat="1" applyFont="1" applyBorder="1" applyAlignment="1" applyProtection="1">
      <alignment horizontal="center"/>
    </xf>
    <xf numFmtId="166" fontId="1" fillId="0" borderId="0" xfId="0" applyNumberFormat="1" applyFont="1" applyAlignment="1" applyProtection="1">
      <alignment horizontal="center"/>
    </xf>
    <xf numFmtId="166" fontId="1" fillId="0" borderId="1" xfId="0" applyNumberFormat="1" applyFont="1" applyBorder="1" applyAlignment="1" applyProtection="1">
      <alignment horizontal="center"/>
    </xf>
    <xf numFmtId="2" fontId="1" fillId="0" borderId="3" xfId="0" applyNumberFormat="1" applyFont="1" applyBorder="1" applyAlignment="1" applyProtection="1">
      <alignment horizontal="center"/>
    </xf>
    <xf numFmtId="166" fontId="1" fillId="0" borderId="3" xfId="0" applyNumberFormat="1" applyFont="1" applyBorder="1" applyAlignment="1" applyProtection="1">
      <alignment horizontal="center"/>
    </xf>
    <xf numFmtId="2" fontId="1" fillId="0" borderId="5" xfId="0" applyNumberFormat="1" applyFont="1" applyBorder="1" applyAlignment="1" applyProtection="1">
      <alignment horizontal="center"/>
    </xf>
    <xf numFmtId="166" fontId="1" fillId="0" borderId="4" xfId="0" applyNumberFormat="1" applyFont="1" applyBorder="1" applyAlignment="1" applyProtection="1">
      <alignment horizontal="center"/>
    </xf>
    <xf numFmtId="166" fontId="1" fillId="0" borderId="5" xfId="0" applyNumberFormat="1" applyFont="1" applyBorder="1" applyAlignment="1" applyProtection="1">
      <alignment horizontal="center"/>
    </xf>
    <xf numFmtId="2" fontId="1" fillId="0" borderId="7" xfId="0" applyNumberFormat="1" applyFont="1" applyBorder="1" applyAlignment="1" applyProtection="1">
      <alignment horizontal="center"/>
    </xf>
    <xf numFmtId="166" fontId="1" fillId="0" borderId="7" xfId="0" applyNumberFormat="1" applyFont="1" applyBorder="1" applyAlignment="1" applyProtection="1">
      <alignment horizontal="center"/>
    </xf>
    <xf numFmtId="1" fontId="1" fillId="0" borderId="2" xfId="0" applyNumberFormat="1" applyFont="1" applyBorder="1" applyAlignment="1" applyProtection="1">
      <alignment horizontal="center"/>
    </xf>
    <xf numFmtId="1" fontId="1" fillId="0" borderId="0" xfId="0" applyNumberFormat="1" applyFont="1" applyBorder="1" applyAlignment="1" applyProtection="1">
      <alignment horizontal="center"/>
    </xf>
    <xf numFmtId="2" fontId="1" fillId="2" borderId="1" xfId="0" applyNumberFormat="1" applyFont="1" applyFill="1" applyBorder="1" applyAlignment="1" applyProtection="1">
      <alignment horizontal="center"/>
    </xf>
    <xf numFmtId="2" fontId="1" fillId="2" borderId="0" xfId="0" applyNumberFormat="1" applyFont="1" applyFill="1" applyBorder="1" applyAlignment="1" applyProtection="1">
      <alignment horizontal="center"/>
    </xf>
    <xf numFmtId="2" fontId="1" fillId="2" borderId="3" xfId="0" applyNumberFormat="1" applyFont="1" applyFill="1" applyBorder="1" applyAlignment="1" applyProtection="1">
      <alignment horizontal="center"/>
    </xf>
    <xf numFmtId="2" fontId="1" fillId="0" borderId="0" xfId="0" applyNumberFormat="1" applyFont="1" applyBorder="1" applyAlignment="1" applyProtection="1">
      <alignment horizontal="center"/>
    </xf>
    <xf numFmtId="2" fontId="1" fillId="2" borderId="5" xfId="0" applyNumberFormat="1" applyFont="1" applyFill="1" applyBorder="1" applyAlignment="1" applyProtection="1">
      <alignment horizontal="center"/>
    </xf>
    <xf numFmtId="2" fontId="1" fillId="2" borderId="4" xfId="0" applyNumberFormat="1" applyFont="1" applyFill="1" applyBorder="1" applyAlignment="1" applyProtection="1">
      <alignment horizontal="center"/>
    </xf>
    <xf numFmtId="164" fontId="1" fillId="0" borderId="7" xfId="0" applyNumberFormat="1" applyFont="1" applyBorder="1" applyAlignment="1" applyProtection="1">
      <alignment horizontal="center"/>
    </xf>
    <xf numFmtId="164" fontId="1" fillId="2" borderId="7" xfId="0" applyNumberFormat="1" applyFont="1" applyFill="1" applyBorder="1" applyAlignment="1" applyProtection="1">
      <alignment horizontal="center"/>
    </xf>
    <xf numFmtId="2" fontId="1" fillId="2" borderId="7" xfId="0" applyNumberFormat="1" applyFont="1" applyFill="1" applyBorder="1" applyAlignment="1" applyProtection="1">
      <alignment horizontal="center"/>
    </xf>
    <xf numFmtId="0" fontId="1" fillId="0" borderId="7" xfId="0" applyNumberFormat="1" applyFont="1" applyBorder="1" applyAlignment="1">
      <alignment horizontal="center"/>
    </xf>
    <xf numFmtId="0" fontId="1" fillId="0" borderId="3" xfId="0" applyNumberFormat="1" applyFont="1" applyBorder="1" applyAlignment="1">
      <alignment horizontal="center"/>
    </xf>
    <xf numFmtId="1" fontId="1" fillId="0" borderId="0" xfId="0" applyNumberFormat="1" applyFont="1" applyBorder="1" applyAlignment="1">
      <alignment horizontal="center"/>
    </xf>
    <xf numFmtId="166" fontId="1" fillId="0" borderId="0" xfId="0" applyNumberFormat="1" applyFont="1" applyBorder="1" applyAlignment="1">
      <alignment horizontal="center"/>
    </xf>
    <xf numFmtId="2" fontId="1" fillId="0" borderId="3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166" fontId="1" fillId="0" borderId="3" xfId="0" applyNumberFormat="1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" fontId="1" fillId="0" borderId="4" xfId="0" applyNumberFormat="1" applyFont="1" applyBorder="1" applyAlignment="1">
      <alignment horizontal="center"/>
    </xf>
    <xf numFmtId="166" fontId="1" fillId="0" borderId="4" xfId="0" applyNumberFormat="1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166" fontId="1" fillId="0" borderId="7" xfId="0" applyNumberFormat="1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0" xfId="0" applyNumberFormat="1" applyFont="1" applyAlignment="1">
      <alignment horizontal="center"/>
    </xf>
    <xf numFmtId="1" fontId="1" fillId="0" borderId="0" xfId="0" applyNumberFormat="1" applyFont="1" applyAlignment="1">
      <alignment horizontal="center"/>
    </xf>
    <xf numFmtId="166" fontId="1" fillId="0" borderId="0" xfId="0" applyNumberFormat="1" applyFont="1" applyAlignment="1">
      <alignment horizontal="center"/>
    </xf>
    <xf numFmtId="164" fontId="1" fillId="0" borderId="3" xfId="0" applyNumberFormat="1" applyFont="1" applyBorder="1" applyAlignment="1">
      <alignment horizontal="center"/>
    </xf>
    <xf numFmtId="0" fontId="1" fillId="0" borderId="1" xfId="0" applyNumberFormat="1" applyFont="1" applyBorder="1" applyAlignment="1">
      <alignment horizontal="center"/>
    </xf>
    <xf numFmtId="0" fontId="1" fillId="0" borderId="4" xfId="0" applyNumberFormat="1" applyFont="1" applyBorder="1" applyAlignment="1">
      <alignment horizontal="center"/>
    </xf>
    <xf numFmtId="164" fontId="1" fillId="0" borderId="7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1" fontId="1" fillId="0" borderId="6" xfId="0" applyNumberFormat="1" applyFont="1" applyBorder="1" applyAlignment="1">
      <alignment horizontal="center"/>
    </xf>
    <xf numFmtId="2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166" fontId="1" fillId="0" borderId="2" xfId="0" applyNumberFormat="1" applyFont="1" applyBorder="1" applyAlignment="1" applyProtection="1">
      <alignment horizontal="center"/>
    </xf>
    <xf numFmtId="2" fontId="1" fillId="0" borderId="2" xfId="0" applyNumberFormat="1" applyFont="1" applyBorder="1" applyAlignment="1" applyProtection="1">
      <alignment horizontal="center"/>
    </xf>
    <xf numFmtId="166" fontId="1" fillId="0" borderId="6" xfId="0" applyNumberFormat="1" applyFont="1" applyBorder="1" applyAlignment="1" applyProtection="1">
      <alignment horizontal="center"/>
    </xf>
    <xf numFmtId="2" fontId="1" fillId="0" borderId="6" xfId="0" applyNumberFormat="1" applyFont="1" applyBorder="1" applyAlignment="1" applyProtection="1">
      <alignment horizontal="center"/>
    </xf>
    <xf numFmtId="0" fontId="1" fillId="0" borderId="0" xfId="0" applyNumberFormat="1" applyFont="1" applyFill="1" applyBorder="1" applyAlignment="1" applyProtection="1">
      <alignment horizontal="left"/>
    </xf>
    <xf numFmtId="15" fontId="1" fillId="0" borderId="0" xfId="0" applyNumberFormat="1" applyFont="1" applyFill="1" applyBorder="1" applyAlignment="1" applyProtection="1">
      <alignment horizontal="center"/>
    </xf>
    <xf numFmtId="0" fontId="1" fillId="0" borderId="0" xfId="0" applyNumberFormat="1" applyFont="1" applyFill="1" applyBorder="1" applyAlignment="1" applyProtection="1">
      <alignment horizontal="center"/>
    </xf>
    <xf numFmtId="164" fontId="1" fillId="0" borderId="0" xfId="0" applyNumberFormat="1" applyFont="1" applyFill="1" applyBorder="1" applyAlignment="1" applyProtection="1">
      <alignment horizontal="center"/>
    </xf>
    <xf numFmtId="165" fontId="1" fillId="0" borderId="0" xfId="0" applyNumberFormat="1" applyFont="1" applyFill="1" applyBorder="1" applyAlignment="1" applyProtection="1">
      <alignment horizontal="center"/>
    </xf>
    <xf numFmtId="1" fontId="1" fillId="0" borderId="0" xfId="0" applyNumberFormat="1" applyFont="1" applyFill="1" applyBorder="1" applyAlignment="1" applyProtection="1">
      <alignment horizontal="center"/>
    </xf>
    <xf numFmtId="2" fontId="0" fillId="0" borderId="0" xfId="0" applyNumberFormat="1" applyFill="1" applyBorder="1" applyAlignment="1" applyProtection="1">
      <alignment horizontal="center"/>
    </xf>
    <xf numFmtId="166" fontId="0" fillId="0" borderId="0" xfId="0" applyNumberFormat="1" applyFill="1" applyBorder="1" applyAlignment="1" applyProtection="1">
      <alignment horizontal="center"/>
    </xf>
    <xf numFmtId="166" fontId="1" fillId="0" borderId="0" xfId="0" applyNumberFormat="1" applyFont="1" applyFill="1" applyBorder="1" applyAlignment="1" applyProtection="1">
      <alignment horizontal="center"/>
    </xf>
    <xf numFmtId="2" fontId="1" fillId="0" borderId="0" xfId="0" applyNumberFormat="1" applyFont="1" applyFill="1" applyBorder="1" applyAlignment="1" applyProtection="1">
      <alignment horizontal="center"/>
    </xf>
    <xf numFmtId="165" fontId="1" fillId="0" borderId="0" xfId="0" applyNumberFormat="1" applyFont="1" applyFill="1" applyBorder="1" applyAlignment="1">
      <alignment horizontal="center"/>
    </xf>
    <xf numFmtId="2" fontId="0" fillId="0" borderId="0" xfId="0" applyNumberFormat="1" applyFill="1" applyBorder="1" applyAlignment="1">
      <alignment horizontal="center"/>
    </xf>
    <xf numFmtId="0" fontId="1" fillId="0" borderId="0" xfId="0" applyNumberFormat="1" applyFont="1" applyFill="1" applyBorder="1" applyAlignment="1">
      <alignment horizontal="center"/>
    </xf>
    <xf numFmtId="0" fontId="0" fillId="0" borderId="0" xfId="0" applyNumberFormat="1" applyFill="1" applyBorder="1" applyAlignment="1">
      <alignment horizontal="center"/>
    </xf>
    <xf numFmtId="0" fontId="7" fillId="0" borderId="0" xfId="0" applyFont="1" applyFill="1" applyBorder="1" applyAlignment="1">
      <alignment horizontal="center" vertical="center"/>
    </xf>
    <xf numFmtId="166" fontId="0" fillId="0" borderId="0" xfId="0" applyNumberFormat="1" applyFill="1" applyBorder="1" applyAlignment="1">
      <alignment horizontal="center"/>
    </xf>
    <xf numFmtId="1" fontId="1" fillId="0" borderId="0" xfId="0" applyNumberFormat="1" applyFont="1" applyFill="1" applyBorder="1" applyAlignment="1">
      <alignment horizontal="center"/>
    </xf>
    <xf numFmtId="166" fontId="1" fillId="0" borderId="0" xfId="0" applyNumberFormat="1" applyFont="1" applyFill="1" applyBorder="1" applyAlignment="1">
      <alignment horizontal="center"/>
    </xf>
    <xf numFmtId="2" fontId="1" fillId="0" borderId="0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1" fillId="0" borderId="0" xfId="0" applyFont="1" applyFill="1" applyBorder="1" applyAlignment="1" applyProtection="1">
      <alignment horizontal="left"/>
    </xf>
    <xf numFmtId="164" fontId="1" fillId="0" borderId="0" xfId="0" applyNumberFormat="1" applyFont="1" applyFill="1" applyBorder="1" applyAlignment="1">
      <alignment horizontal="center"/>
    </xf>
    <xf numFmtId="0" fontId="0" fillId="0" borderId="0" xfId="0" applyFill="1" applyBorder="1"/>
    <xf numFmtId="0" fontId="0" fillId="0" borderId="0" xfId="0" applyNumberFormat="1" applyFill="1" applyBorder="1" applyAlignment="1" applyProtection="1">
      <alignment horizontal="center"/>
    </xf>
    <xf numFmtId="1" fontId="0" fillId="0" borderId="0" xfId="0" applyNumberFormat="1" applyFill="1" applyBorder="1" applyAlignment="1" applyProtection="1">
      <alignment horizontal="center"/>
    </xf>
    <xf numFmtId="164" fontId="0" fillId="0" borderId="0" xfId="0" applyNumberFormat="1" applyFill="1" applyBorder="1" applyAlignment="1" applyProtection="1">
      <alignment horizontal="center"/>
    </xf>
    <xf numFmtId="166" fontId="4" fillId="0" borderId="0" xfId="1" applyNumberFormat="1" applyFill="1" applyBorder="1" applyAlignment="1" applyProtection="1">
      <alignment horizontal="center"/>
    </xf>
    <xf numFmtId="1" fontId="0" fillId="0" borderId="0" xfId="0" applyNumberFormat="1" applyFill="1" applyBorder="1" applyAlignment="1">
      <alignment horizontal="center"/>
    </xf>
    <xf numFmtId="0" fontId="1" fillId="0" borderId="0" xfId="0" applyFont="1" applyFill="1" applyBorder="1"/>
    <xf numFmtId="164" fontId="0" fillId="0" borderId="0" xfId="0" applyNumberFormat="1" applyFill="1" applyBorder="1" applyAlignment="1">
      <alignment horizontal="center"/>
    </xf>
    <xf numFmtId="0" fontId="1" fillId="0" borderId="0" xfId="0" applyNumberFormat="1" applyFont="1" applyFill="1" applyBorder="1" applyAlignment="1" applyProtection="1">
      <alignment horizontal="center"/>
    </xf>
    <xf numFmtId="165" fontId="0" fillId="0" borderId="0" xfId="0" applyNumberFormat="1" applyFill="1" applyBorder="1" applyAlignment="1">
      <alignment horizontal="center"/>
    </xf>
    <xf numFmtId="165" fontId="1" fillId="0" borderId="0" xfId="0" applyNumberFormat="1" applyFont="1" applyBorder="1" applyAlignment="1">
      <alignment horizontal="center"/>
    </xf>
    <xf numFmtId="166" fontId="1" fillId="0" borderId="0" xfId="0" applyNumberFormat="1" applyFont="1" applyBorder="1" applyAlignment="1" applyProtection="1">
      <alignment horizontal="center"/>
    </xf>
    <xf numFmtId="0" fontId="8" fillId="0" borderId="0" xfId="0" applyNumberFormat="1" applyFont="1" applyFill="1" applyBorder="1" applyAlignment="1" applyProtection="1">
      <alignment horizontal="center"/>
    </xf>
    <xf numFmtId="0" fontId="0" fillId="0" borderId="0" xfId="0" applyNumberFormat="1" applyFill="1" applyBorder="1" applyAlignment="1" applyProtection="1">
      <alignment horizontal="center"/>
    </xf>
    <xf numFmtId="0" fontId="1" fillId="0" borderId="0" xfId="0" applyNumberFormat="1" applyFont="1" applyFill="1" applyBorder="1" applyAlignment="1" applyProtection="1">
      <alignment horizontal="center"/>
    </xf>
    <xf numFmtId="0" fontId="1" fillId="0" borderId="1" xfId="0" applyNumberFormat="1" applyFont="1" applyBorder="1" applyAlignment="1" applyProtection="1">
      <alignment horizontal="center"/>
    </xf>
    <xf numFmtId="0" fontId="1" fillId="0" borderId="2" xfId="0" applyNumberFormat="1" applyFont="1" applyBorder="1" applyAlignment="1" applyProtection="1">
      <alignment horizontal="center"/>
    </xf>
  </cellXfs>
  <cellStyles count="2">
    <cellStyle name="Fixed1 - Style1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109"/>
  <sheetViews>
    <sheetView topLeftCell="A84" workbookViewId="0">
      <selection activeCell="E100" sqref="E100"/>
    </sheetView>
  </sheetViews>
  <sheetFormatPr defaultRowHeight="15" x14ac:dyDescent="0.25"/>
  <cols>
    <col min="1" max="1" width="9.140625" style="114"/>
    <col min="2" max="2" width="10.7109375" style="114" bestFit="1" customWidth="1"/>
    <col min="3" max="3" width="9.140625" style="114"/>
    <col min="4" max="4" width="14.42578125" style="114" customWidth="1"/>
    <col min="5" max="5" width="16" style="114" customWidth="1"/>
    <col min="6" max="28" width="9.140625" style="114"/>
  </cols>
  <sheetData>
    <row r="1" spans="1:28" ht="15.75" x14ac:dyDescent="0.3">
      <c r="A1" s="91" t="s">
        <v>0</v>
      </c>
      <c r="B1" s="92" t="s">
        <v>1</v>
      </c>
      <c r="C1" s="93" t="s">
        <v>2</v>
      </c>
      <c r="D1" s="93" t="s">
        <v>39</v>
      </c>
      <c r="E1" s="93"/>
      <c r="F1" s="128" t="s">
        <v>3</v>
      </c>
      <c r="G1" s="128"/>
      <c r="H1" s="128" t="s">
        <v>4</v>
      </c>
      <c r="I1" s="128"/>
      <c r="J1" s="128" t="s">
        <v>5</v>
      </c>
      <c r="K1" s="128"/>
      <c r="L1" s="128" t="s">
        <v>6</v>
      </c>
      <c r="M1" s="128"/>
      <c r="N1" s="128" t="s">
        <v>7</v>
      </c>
      <c r="O1" s="128"/>
      <c r="P1" s="128" t="s">
        <v>8</v>
      </c>
      <c r="Q1" s="128"/>
      <c r="R1" s="127" t="s">
        <v>9</v>
      </c>
      <c r="S1" s="127"/>
      <c r="T1" s="115" t="s">
        <v>10</v>
      </c>
      <c r="U1" s="93" t="s">
        <v>11</v>
      </c>
      <c r="V1" s="94" t="s">
        <v>12</v>
      </c>
      <c r="W1" s="94" t="s">
        <v>13</v>
      </c>
      <c r="X1" s="94" t="s">
        <v>14</v>
      </c>
      <c r="Y1" s="93" t="s">
        <v>15</v>
      </c>
      <c r="Z1" s="93" t="s">
        <v>16</v>
      </c>
      <c r="AA1" s="115" t="s">
        <v>17</v>
      </c>
      <c r="AB1" s="115" t="s">
        <v>18</v>
      </c>
    </row>
    <row r="2" spans="1:28" x14ac:dyDescent="0.25">
      <c r="A2" s="91"/>
      <c r="B2" s="92" t="s">
        <v>19</v>
      </c>
      <c r="C2" s="93" t="s">
        <v>20</v>
      </c>
      <c r="D2" s="93" t="s">
        <v>48</v>
      </c>
      <c r="E2" s="93" t="s">
        <v>49</v>
      </c>
      <c r="F2" s="93" t="s">
        <v>21</v>
      </c>
      <c r="G2" s="93" t="s">
        <v>22</v>
      </c>
      <c r="H2" s="93" t="s">
        <v>21</v>
      </c>
      <c r="I2" s="93" t="s">
        <v>23</v>
      </c>
      <c r="J2" s="93" t="s">
        <v>21</v>
      </c>
      <c r="K2" s="93" t="s">
        <v>23</v>
      </c>
      <c r="L2" s="93" t="s">
        <v>21</v>
      </c>
      <c r="M2" s="93" t="s">
        <v>24</v>
      </c>
      <c r="N2" s="93" t="s">
        <v>21</v>
      </c>
      <c r="O2" s="93" t="s">
        <v>22</v>
      </c>
      <c r="P2" s="93" t="s">
        <v>21</v>
      </c>
      <c r="Q2" s="93" t="s">
        <v>23</v>
      </c>
      <c r="R2" s="115" t="s">
        <v>21</v>
      </c>
      <c r="S2" s="115" t="s">
        <v>22</v>
      </c>
      <c r="T2" s="115" t="s">
        <v>25</v>
      </c>
      <c r="U2" s="93" t="s">
        <v>26</v>
      </c>
      <c r="V2" s="94" t="s">
        <v>27</v>
      </c>
      <c r="W2" s="94" t="s">
        <v>28</v>
      </c>
      <c r="X2" s="94" t="s">
        <v>29</v>
      </c>
      <c r="Y2" s="93" t="s">
        <v>30</v>
      </c>
      <c r="Z2" s="93" t="s">
        <v>31</v>
      </c>
      <c r="AA2" s="115" t="s">
        <v>32</v>
      </c>
      <c r="AB2" s="115" t="s">
        <v>32</v>
      </c>
    </row>
    <row r="3" spans="1:28" x14ac:dyDescent="0.25">
      <c r="A3" s="91" t="s">
        <v>33</v>
      </c>
      <c r="B3" s="95">
        <v>34177</v>
      </c>
      <c r="C3" s="96">
        <v>1213</v>
      </c>
      <c r="D3" s="96"/>
      <c r="E3" s="96"/>
      <c r="F3" s="97">
        <v>0.03</v>
      </c>
      <c r="G3" s="98">
        <v>0.92921279999999995</v>
      </c>
      <c r="H3" s="97">
        <v>0.03</v>
      </c>
      <c r="I3" s="98">
        <v>0.42020099999999999</v>
      </c>
      <c r="J3" s="97">
        <v>0.14000000000000001</v>
      </c>
      <c r="K3" s="98">
        <v>1.9609380000000003</v>
      </c>
      <c r="L3" s="98">
        <v>2.5099999999999998</v>
      </c>
      <c r="M3" s="116">
        <v>70.494604999999993</v>
      </c>
      <c r="N3" s="97">
        <v>0.28000000000000003</v>
      </c>
      <c r="O3" s="98">
        <v>8.6726527999999998</v>
      </c>
      <c r="P3" s="98">
        <v>7.18</v>
      </c>
      <c r="Q3" s="116">
        <v>100.568106</v>
      </c>
      <c r="R3" s="97">
        <v>0.28000000000000003</v>
      </c>
      <c r="S3" s="97">
        <v>8.6726527999999998</v>
      </c>
      <c r="T3" s="97">
        <v>1.175</v>
      </c>
      <c r="U3" s="97">
        <v>0.09</v>
      </c>
      <c r="V3" s="117">
        <v>34.508000000000003</v>
      </c>
      <c r="W3" s="98">
        <v>26.6</v>
      </c>
      <c r="X3" s="97">
        <v>8.2729999999999997</v>
      </c>
      <c r="Y3" s="97">
        <v>7.03</v>
      </c>
      <c r="Z3" s="97">
        <v>0.06</v>
      </c>
      <c r="AA3" s="96" t="s">
        <v>34</v>
      </c>
      <c r="AB3" s="96" t="s">
        <v>34</v>
      </c>
    </row>
    <row r="4" spans="1:28" x14ac:dyDescent="0.25">
      <c r="A4" s="91" t="s">
        <v>33</v>
      </c>
      <c r="B4" s="95">
        <v>34310</v>
      </c>
      <c r="C4" s="96">
        <v>1113</v>
      </c>
      <c r="D4" s="96"/>
      <c r="E4" s="96"/>
      <c r="F4" s="97">
        <v>0.06</v>
      </c>
      <c r="G4" s="98">
        <v>1.8584255999999999</v>
      </c>
      <c r="H4" s="97">
        <v>0.2</v>
      </c>
      <c r="I4" s="98">
        <v>2.8013400000000002</v>
      </c>
      <c r="J4" s="97">
        <v>0.15</v>
      </c>
      <c r="K4" s="98">
        <v>2.1010049999999998</v>
      </c>
      <c r="L4" s="98">
        <v>4.46</v>
      </c>
      <c r="M4" s="116">
        <v>125.26133</v>
      </c>
      <c r="N4" s="97">
        <v>0.23</v>
      </c>
      <c r="O4" s="98">
        <v>7.1239648000000004</v>
      </c>
      <c r="P4" s="98">
        <v>5.15</v>
      </c>
      <c r="Q4" s="116">
        <v>72.134505000000004</v>
      </c>
      <c r="R4" s="97">
        <v>0.23</v>
      </c>
      <c r="S4" s="97">
        <v>7.1239648000000004</v>
      </c>
      <c r="T4" s="97">
        <v>1.1259999999999999</v>
      </c>
      <c r="U4" s="97">
        <v>0.11</v>
      </c>
      <c r="V4" s="117">
        <v>34.789000000000001</v>
      </c>
      <c r="W4" s="98">
        <v>25.9</v>
      </c>
      <c r="X4" s="97">
        <v>8.2609999999999992</v>
      </c>
      <c r="Y4" s="97">
        <v>6.9</v>
      </c>
      <c r="Z4" s="97">
        <v>0.09</v>
      </c>
      <c r="AA4" s="96" t="s">
        <v>34</v>
      </c>
      <c r="AB4" s="96" t="s">
        <v>34</v>
      </c>
    </row>
    <row r="5" spans="1:28" x14ac:dyDescent="0.25">
      <c r="A5" s="91" t="s">
        <v>33</v>
      </c>
      <c r="B5" s="95">
        <v>34409</v>
      </c>
      <c r="C5" s="96">
        <v>1041</v>
      </c>
      <c r="D5" s="96"/>
      <c r="E5" s="96"/>
      <c r="F5" s="97">
        <v>0.21</v>
      </c>
      <c r="G5" s="98">
        <v>6.5044895999999994</v>
      </c>
      <c r="H5" s="97">
        <v>0.77</v>
      </c>
      <c r="I5" s="98">
        <v>10.785159</v>
      </c>
      <c r="J5" s="97">
        <v>0.2</v>
      </c>
      <c r="K5" s="98">
        <v>2.8013400000000002</v>
      </c>
      <c r="L5" s="98">
        <v>10.52</v>
      </c>
      <c r="M5" s="116">
        <v>295.45945999999998</v>
      </c>
      <c r="N5" s="97">
        <v>0.34</v>
      </c>
      <c r="O5" s="98">
        <v>10.5310784</v>
      </c>
      <c r="P5" s="98">
        <v>4.05</v>
      </c>
      <c r="Q5" s="116">
        <v>56.727134999999997</v>
      </c>
      <c r="R5" s="97">
        <v>0.34</v>
      </c>
      <c r="S5" s="97">
        <v>10.5310784</v>
      </c>
      <c r="T5" s="97">
        <v>1.1399999999999999</v>
      </c>
      <c r="U5" s="97">
        <v>0.11</v>
      </c>
      <c r="V5" s="117">
        <v>34.268999999999998</v>
      </c>
      <c r="W5" s="98">
        <v>24.7</v>
      </c>
      <c r="X5" s="97">
        <v>8.2539999999999996</v>
      </c>
      <c r="Y5" s="97">
        <v>7.11</v>
      </c>
      <c r="Z5" s="97">
        <v>0.09</v>
      </c>
      <c r="AA5" s="96" t="s">
        <v>35</v>
      </c>
      <c r="AB5" s="96" t="s">
        <v>35</v>
      </c>
    </row>
    <row r="6" spans="1:28" x14ac:dyDescent="0.25">
      <c r="A6" s="91" t="s">
        <v>33</v>
      </c>
      <c r="B6" s="95">
        <v>34499</v>
      </c>
      <c r="C6" s="96">
        <v>1032</v>
      </c>
      <c r="D6" s="96"/>
      <c r="E6" s="96"/>
      <c r="F6" s="97">
        <v>0.13</v>
      </c>
      <c r="G6" s="98">
        <v>4.0265887999999999</v>
      </c>
      <c r="H6" s="97">
        <v>0.14000000000000001</v>
      </c>
      <c r="I6" s="98">
        <v>1.9609380000000003</v>
      </c>
      <c r="J6" s="97">
        <v>0.03</v>
      </c>
      <c r="K6" s="98">
        <v>0.42020099999999999</v>
      </c>
      <c r="L6" s="98">
        <v>2.73</v>
      </c>
      <c r="M6" s="116">
        <v>76.673415000000006</v>
      </c>
      <c r="N6" s="97">
        <v>0.3</v>
      </c>
      <c r="O6" s="98">
        <v>9.2921279999999999</v>
      </c>
      <c r="P6" s="98">
        <v>6.43</v>
      </c>
      <c r="Q6" s="116">
        <v>90.063080999999997</v>
      </c>
      <c r="R6" s="97">
        <v>0.3</v>
      </c>
      <c r="S6" s="97">
        <v>9.2921279999999999</v>
      </c>
      <c r="T6" s="97">
        <v>1.115</v>
      </c>
      <c r="U6" s="97">
        <v>0.11</v>
      </c>
      <c r="V6" s="117">
        <v>34.564</v>
      </c>
      <c r="W6" s="98">
        <v>25.4</v>
      </c>
      <c r="X6" s="97">
        <v>8.2460000000000004</v>
      </c>
      <c r="Y6" s="97">
        <v>7.05</v>
      </c>
      <c r="Z6" s="97">
        <v>0.03</v>
      </c>
      <c r="AA6" s="96" t="s">
        <v>35</v>
      </c>
      <c r="AB6" s="96" t="s">
        <v>35</v>
      </c>
    </row>
    <row r="7" spans="1:28" x14ac:dyDescent="0.25">
      <c r="A7" s="91" t="s">
        <v>33</v>
      </c>
      <c r="B7" s="95">
        <v>34592</v>
      </c>
      <c r="C7" s="96">
        <v>1050</v>
      </c>
      <c r="D7" s="96"/>
      <c r="E7" s="96"/>
      <c r="F7" s="97">
        <v>0.1</v>
      </c>
      <c r="G7" s="98">
        <v>3.0973760000000001</v>
      </c>
      <c r="H7" s="97">
        <v>0.09</v>
      </c>
      <c r="I7" s="98">
        <v>1.2606029999999999</v>
      </c>
      <c r="J7" s="97">
        <v>0.14000000000000001</v>
      </c>
      <c r="K7" s="98">
        <v>1.9609380000000003</v>
      </c>
      <c r="L7" s="98">
        <v>2.97</v>
      </c>
      <c r="M7" s="116">
        <v>83.413935000000009</v>
      </c>
      <c r="N7" s="97">
        <v>0.28000000000000003</v>
      </c>
      <c r="O7" s="98">
        <v>8.6726527999999998</v>
      </c>
      <c r="P7" s="98">
        <v>5.15</v>
      </c>
      <c r="Q7" s="116">
        <v>72.134505000000004</v>
      </c>
      <c r="R7" s="97">
        <v>0.3</v>
      </c>
      <c r="S7" s="97">
        <v>9.2921279999999999</v>
      </c>
      <c r="T7" s="97">
        <v>1.202</v>
      </c>
      <c r="U7" s="97">
        <v>0.12</v>
      </c>
      <c r="V7" s="117">
        <v>34.630000000000003</v>
      </c>
      <c r="W7" s="98">
        <v>27.8</v>
      </c>
      <c r="X7" s="97">
        <v>8.2899999999999991</v>
      </c>
      <c r="Y7" s="97">
        <v>6.99</v>
      </c>
      <c r="Z7" s="97">
        <v>0.09</v>
      </c>
      <c r="AA7" s="96" t="s">
        <v>35</v>
      </c>
      <c r="AB7" s="96" t="s">
        <v>35</v>
      </c>
    </row>
    <row r="8" spans="1:28" x14ac:dyDescent="0.25">
      <c r="A8" s="91" t="s">
        <v>33</v>
      </c>
      <c r="B8" s="95">
        <v>34654</v>
      </c>
      <c r="C8" s="96">
        <v>947</v>
      </c>
      <c r="D8" s="96"/>
      <c r="E8" s="96"/>
      <c r="F8" s="97">
        <v>0.16</v>
      </c>
      <c r="G8" s="98">
        <v>4.9558016</v>
      </c>
      <c r="H8" s="97">
        <v>0.49</v>
      </c>
      <c r="I8" s="98">
        <v>6.863283</v>
      </c>
      <c r="J8" s="97">
        <v>0.5</v>
      </c>
      <c r="K8" s="98">
        <v>7.0033500000000002</v>
      </c>
      <c r="L8" s="98">
        <v>6.42</v>
      </c>
      <c r="M8" s="116">
        <v>180.30891</v>
      </c>
      <c r="N8" s="97">
        <v>0.36</v>
      </c>
      <c r="O8" s="98">
        <v>11.150553599999999</v>
      </c>
      <c r="P8" s="98">
        <v>5.3373742566057674</v>
      </c>
      <c r="Q8" s="116">
        <v>74.759</v>
      </c>
      <c r="R8" s="97">
        <v>0.38</v>
      </c>
      <c r="S8" s="97">
        <v>11.7700288</v>
      </c>
      <c r="T8" s="97">
        <v>1.0549999999999999</v>
      </c>
      <c r="U8" s="97">
        <v>7.0000000000000007E-2</v>
      </c>
      <c r="V8" s="117">
        <v>34.472999999999999</v>
      </c>
      <c r="W8" s="98">
        <v>26.1</v>
      </c>
      <c r="X8" s="97">
        <v>8.2520000000000007</v>
      </c>
      <c r="Y8" s="97">
        <v>6.87</v>
      </c>
      <c r="Z8" s="97">
        <v>0.17</v>
      </c>
      <c r="AA8" s="96" t="s">
        <v>36</v>
      </c>
      <c r="AB8" s="96" t="s">
        <v>35</v>
      </c>
    </row>
    <row r="9" spans="1:28" x14ac:dyDescent="0.25">
      <c r="A9" s="91" t="s">
        <v>33</v>
      </c>
      <c r="B9" s="95">
        <v>34779</v>
      </c>
      <c r="C9" s="96">
        <v>1214</v>
      </c>
      <c r="D9" s="96"/>
      <c r="E9" s="96"/>
      <c r="F9" s="97">
        <v>0.19</v>
      </c>
      <c r="G9" s="98">
        <v>5.8850144000000002</v>
      </c>
      <c r="H9" s="97">
        <v>0.26</v>
      </c>
      <c r="I9" s="98">
        <v>3.6417420000000003</v>
      </c>
      <c r="J9" s="97">
        <v>0.09</v>
      </c>
      <c r="K9" s="98">
        <v>1.2606029999999999</v>
      </c>
      <c r="L9" s="98">
        <v>4.79</v>
      </c>
      <c r="M9" s="116">
        <v>134.52954500000001</v>
      </c>
      <c r="N9" s="97">
        <v>0.35</v>
      </c>
      <c r="O9" s="98">
        <v>10.840815999999998</v>
      </c>
      <c r="P9" s="98">
        <v>4.8499999999999996</v>
      </c>
      <c r="Q9" s="116">
        <v>67.932495000000003</v>
      </c>
      <c r="R9" s="97">
        <v>0.35</v>
      </c>
      <c r="S9" s="97">
        <v>10.840815999999998</v>
      </c>
      <c r="T9" s="97">
        <v>0.93500000000000005</v>
      </c>
      <c r="U9" s="97">
        <v>0.1</v>
      </c>
      <c r="V9" s="117">
        <v>34.164999999999999</v>
      </c>
      <c r="W9" s="98">
        <v>25</v>
      </c>
      <c r="X9" s="97">
        <v>8.2539999999999996</v>
      </c>
      <c r="Y9" s="97">
        <v>7.11</v>
      </c>
      <c r="Z9" s="97">
        <v>0.14000000000000001</v>
      </c>
      <c r="AA9" s="96" t="s">
        <v>35</v>
      </c>
      <c r="AB9" s="96" t="s">
        <v>35</v>
      </c>
    </row>
    <row r="10" spans="1:28" x14ac:dyDescent="0.25">
      <c r="A10" s="91" t="s">
        <v>33</v>
      </c>
      <c r="B10" s="95">
        <v>34876</v>
      </c>
      <c r="C10" s="96">
        <v>959</v>
      </c>
      <c r="D10" s="96"/>
      <c r="E10" s="96"/>
      <c r="F10" s="97">
        <v>0.13</v>
      </c>
      <c r="G10" s="98">
        <v>4.0265887999999999</v>
      </c>
      <c r="H10" s="97">
        <v>0.33</v>
      </c>
      <c r="I10" s="98">
        <v>4.6222110000000001</v>
      </c>
      <c r="J10" s="97">
        <v>0.45</v>
      </c>
      <c r="K10" s="98">
        <v>6.3030150000000003</v>
      </c>
      <c r="L10" s="98">
        <v>4.67</v>
      </c>
      <c r="M10" s="116">
        <v>131.15928499999998</v>
      </c>
      <c r="N10" s="97">
        <v>0.32</v>
      </c>
      <c r="O10" s="98">
        <v>9.9116032000000001</v>
      </c>
      <c r="P10" s="98">
        <v>6.06</v>
      </c>
      <c r="Q10" s="116">
        <v>84.880601999999996</v>
      </c>
      <c r="R10" s="97">
        <v>0.32</v>
      </c>
      <c r="S10" s="97">
        <v>9.9116032000000001</v>
      </c>
      <c r="T10" s="97">
        <v>0.98</v>
      </c>
      <c r="U10" s="97">
        <v>7.0000000000000007E-2</v>
      </c>
      <c r="V10" s="117">
        <v>34.491999999999997</v>
      </c>
      <c r="W10" s="98">
        <v>26.7</v>
      </c>
      <c r="X10" s="97">
        <v>8.2319999999999993</v>
      </c>
      <c r="Y10" s="97">
        <v>6.94</v>
      </c>
      <c r="Z10" s="97">
        <v>0.12</v>
      </c>
      <c r="AA10" s="96" t="s">
        <v>35</v>
      </c>
      <c r="AB10" s="96" t="s">
        <v>35</v>
      </c>
    </row>
    <row r="11" spans="1:28" x14ac:dyDescent="0.25">
      <c r="A11" s="91" t="s">
        <v>33</v>
      </c>
      <c r="B11" s="95">
        <v>34967</v>
      </c>
      <c r="C11" s="96">
        <v>907</v>
      </c>
      <c r="D11" s="96"/>
      <c r="E11" s="96"/>
      <c r="F11" s="97">
        <v>0.12</v>
      </c>
      <c r="G11" s="98">
        <v>3.7168511999999998</v>
      </c>
      <c r="H11" s="97">
        <v>0.44</v>
      </c>
      <c r="I11" s="98">
        <v>6.1629480000000001</v>
      </c>
      <c r="J11" s="97">
        <v>0.15</v>
      </c>
      <c r="K11" s="98">
        <v>2.1010049999999998</v>
      </c>
      <c r="L11" s="98">
        <v>7.18</v>
      </c>
      <c r="M11" s="116">
        <v>201.65388999999999</v>
      </c>
      <c r="N11" s="97">
        <v>0.31</v>
      </c>
      <c r="O11" s="98">
        <v>9.6018656</v>
      </c>
      <c r="P11" s="98">
        <v>5.95</v>
      </c>
      <c r="Q11" s="116">
        <v>83.339865000000003</v>
      </c>
      <c r="R11" s="97">
        <v>0.31</v>
      </c>
      <c r="S11" s="97">
        <v>9.6018656</v>
      </c>
      <c r="T11" s="97">
        <v>1.159</v>
      </c>
      <c r="U11" s="97">
        <v>0.12</v>
      </c>
      <c r="V11" s="117">
        <v>34.408000000000001</v>
      </c>
      <c r="W11" s="98">
        <v>27.1</v>
      </c>
      <c r="X11" s="97">
        <v>8.2550000000000008</v>
      </c>
      <c r="Y11" s="97">
        <v>6.72</v>
      </c>
      <c r="Z11" s="97">
        <v>0.17</v>
      </c>
      <c r="AA11" s="96" t="s">
        <v>35</v>
      </c>
      <c r="AB11" s="96" t="s">
        <v>35</v>
      </c>
    </row>
    <row r="12" spans="1:28" x14ac:dyDescent="0.25">
      <c r="A12" s="91" t="s">
        <v>33</v>
      </c>
      <c r="B12" s="95">
        <v>35016</v>
      </c>
      <c r="C12" s="96">
        <v>1153</v>
      </c>
      <c r="D12" s="96"/>
      <c r="E12" s="96"/>
      <c r="F12" s="97">
        <v>0.16</v>
      </c>
      <c r="G12" s="98">
        <v>4.9558016</v>
      </c>
      <c r="H12" s="97">
        <v>0.4</v>
      </c>
      <c r="I12" s="98">
        <v>5.6026800000000003</v>
      </c>
      <c r="J12" s="97">
        <v>0.5</v>
      </c>
      <c r="K12" s="98">
        <v>7.0033500000000002</v>
      </c>
      <c r="L12" s="98">
        <v>7</v>
      </c>
      <c r="M12" s="116">
        <v>196.5985</v>
      </c>
      <c r="N12" s="97">
        <v>0.31</v>
      </c>
      <c r="O12" s="98">
        <v>9.6018656</v>
      </c>
      <c r="P12" s="98">
        <v>5.7681428571428572</v>
      </c>
      <c r="Q12" s="116">
        <v>80.792646557142859</v>
      </c>
      <c r="R12" s="97">
        <v>0.31</v>
      </c>
      <c r="S12" s="97">
        <v>9.6018656</v>
      </c>
      <c r="T12" s="97">
        <v>1.0149999999999999</v>
      </c>
      <c r="U12" s="97">
        <v>0.06</v>
      </c>
      <c r="V12" s="117">
        <v>34.247999999999998</v>
      </c>
      <c r="W12" s="98">
        <v>27</v>
      </c>
      <c r="X12" s="97">
        <v>8.3019999999999996</v>
      </c>
      <c r="Y12" s="97">
        <v>8.75</v>
      </c>
      <c r="Z12" s="97">
        <v>0.05</v>
      </c>
      <c r="AA12" s="96" t="s">
        <v>35</v>
      </c>
      <c r="AB12" s="96" t="s">
        <v>35</v>
      </c>
    </row>
    <row r="13" spans="1:28" x14ac:dyDescent="0.25">
      <c r="A13" s="91" t="s">
        <v>33</v>
      </c>
      <c r="B13" s="95">
        <v>35135</v>
      </c>
      <c r="C13" s="96">
        <v>937</v>
      </c>
      <c r="D13" s="96"/>
      <c r="E13" s="96"/>
      <c r="F13" s="97">
        <v>0.14000000000000001</v>
      </c>
      <c r="G13" s="98">
        <v>4.3363263999999999</v>
      </c>
      <c r="H13" s="97">
        <v>0.42</v>
      </c>
      <c r="I13" s="98">
        <v>5.8828139999999998</v>
      </c>
      <c r="J13" s="97">
        <v>0.33</v>
      </c>
      <c r="K13" s="98">
        <v>4.6222110000000001</v>
      </c>
      <c r="L13" s="98">
        <v>3.67</v>
      </c>
      <c r="M13" s="116">
        <v>103.073785</v>
      </c>
      <c r="N13" s="97">
        <v>0.35</v>
      </c>
      <c r="O13" s="98">
        <v>10.840815999999998</v>
      </c>
      <c r="P13" s="118">
        <v>4.8035714285714288</v>
      </c>
      <c r="Q13" s="116">
        <v>67.282183928571428</v>
      </c>
      <c r="R13" s="97">
        <v>0.35</v>
      </c>
      <c r="S13" s="97">
        <v>10.840815999999998</v>
      </c>
      <c r="T13" s="97">
        <v>1.071</v>
      </c>
      <c r="U13" s="97">
        <v>0.06</v>
      </c>
      <c r="V13" s="117">
        <v>34.180999999999997</v>
      </c>
      <c r="W13" s="98">
        <v>25.1</v>
      </c>
      <c r="X13" s="97">
        <v>8.2430000000000003</v>
      </c>
      <c r="Y13" s="97">
        <v>7.06</v>
      </c>
      <c r="Z13" s="97">
        <v>0.01</v>
      </c>
      <c r="AA13" s="96" t="s">
        <v>35</v>
      </c>
      <c r="AB13" s="96" t="s">
        <v>35</v>
      </c>
    </row>
    <row r="14" spans="1:28" x14ac:dyDescent="0.25">
      <c r="A14" s="91" t="s">
        <v>33</v>
      </c>
      <c r="B14" s="95">
        <v>35198</v>
      </c>
      <c r="C14" s="96">
        <v>903</v>
      </c>
      <c r="D14" s="96"/>
      <c r="E14" s="96"/>
      <c r="F14" s="97">
        <v>0.13</v>
      </c>
      <c r="G14" s="98">
        <v>4.0265887999999999</v>
      </c>
      <c r="H14" s="97">
        <v>0.48</v>
      </c>
      <c r="I14" s="98">
        <v>6.7232159999999999</v>
      </c>
      <c r="J14" s="97">
        <v>0.19</v>
      </c>
      <c r="K14" s="98">
        <v>2.661273</v>
      </c>
      <c r="L14" s="98">
        <v>7.57</v>
      </c>
      <c r="M14" s="116">
        <v>212.607235</v>
      </c>
      <c r="N14" s="97">
        <v>0.3</v>
      </c>
      <c r="O14" s="98">
        <v>9.2921279999999999</v>
      </c>
      <c r="P14" s="118">
        <v>7.6277142857142852</v>
      </c>
      <c r="Q14" s="116">
        <v>106.83910568571429</v>
      </c>
      <c r="R14" s="97">
        <v>0.3</v>
      </c>
      <c r="S14" s="97">
        <v>9.2921279999999999</v>
      </c>
      <c r="T14" s="97">
        <v>1.2390000000000001</v>
      </c>
      <c r="U14" s="97">
        <v>7.0000000000000007E-2</v>
      </c>
      <c r="V14" s="117">
        <v>34.164999999999999</v>
      </c>
      <c r="W14" s="98">
        <v>26.6</v>
      </c>
      <c r="X14" s="97">
        <v>8.2080000000000002</v>
      </c>
      <c r="Y14" s="97">
        <v>7.06</v>
      </c>
      <c r="Z14" s="97">
        <v>0.11</v>
      </c>
      <c r="AA14" s="96" t="s">
        <v>35</v>
      </c>
      <c r="AB14" s="96" t="s">
        <v>35</v>
      </c>
    </row>
    <row r="15" spans="1:28" x14ac:dyDescent="0.25">
      <c r="A15" s="91" t="s">
        <v>33</v>
      </c>
      <c r="B15" s="95">
        <v>35276</v>
      </c>
      <c r="C15" s="96">
        <v>815</v>
      </c>
      <c r="D15" s="96"/>
      <c r="E15" s="96"/>
      <c r="F15" s="97">
        <v>0.14000000000000001</v>
      </c>
      <c r="G15" s="98">
        <v>4.3363263999999999</v>
      </c>
      <c r="H15" s="97">
        <v>0.86</v>
      </c>
      <c r="I15" s="98">
        <v>12.045762</v>
      </c>
      <c r="J15" s="97">
        <v>0.16</v>
      </c>
      <c r="K15" s="98">
        <v>2.241072</v>
      </c>
      <c r="L15" s="98">
        <v>9.3699999999999992</v>
      </c>
      <c r="M15" s="116">
        <v>263.161135</v>
      </c>
      <c r="N15" s="97">
        <v>0.28000000000000003</v>
      </c>
      <c r="O15" s="98">
        <v>8.6726527999999998</v>
      </c>
      <c r="P15" s="118">
        <v>5.1179285714285712</v>
      </c>
      <c r="Q15" s="116">
        <v>71.685290121428565</v>
      </c>
      <c r="R15" s="97">
        <v>0.28000000000000003</v>
      </c>
      <c r="S15" s="97">
        <v>8.6726527999999998</v>
      </c>
      <c r="T15" s="97">
        <v>1.0009999999999999</v>
      </c>
      <c r="U15" s="97">
        <v>0.13</v>
      </c>
      <c r="V15" s="117">
        <v>34.289000000000001</v>
      </c>
      <c r="W15" s="98">
        <v>27.9</v>
      </c>
      <c r="X15" s="97">
        <v>8.2309999999999999</v>
      </c>
      <c r="Y15" s="97">
        <v>6.59</v>
      </c>
      <c r="Z15" s="97">
        <v>0.08</v>
      </c>
      <c r="AA15" s="96" t="s">
        <v>35</v>
      </c>
      <c r="AB15" s="96">
        <v>1</v>
      </c>
    </row>
    <row r="16" spans="1:28" x14ac:dyDescent="0.25">
      <c r="A16" s="91" t="s">
        <v>33</v>
      </c>
      <c r="B16" s="95">
        <v>35339</v>
      </c>
      <c r="C16" s="96">
        <v>1208</v>
      </c>
      <c r="D16" s="96"/>
      <c r="E16" s="96"/>
      <c r="F16" s="97">
        <v>0.08</v>
      </c>
      <c r="G16" s="98">
        <v>2.4779008</v>
      </c>
      <c r="H16" s="97">
        <v>0.21</v>
      </c>
      <c r="I16" s="98">
        <v>2.9414069999999999</v>
      </c>
      <c r="J16" s="97">
        <v>0.54</v>
      </c>
      <c r="K16" s="98">
        <v>7.5636180000000008</v>
      </c>
      <c r="L16" s="98">
        <v>3.37</v>
      </c>
      <c r="M16" s="116">
        <v>94.648134999999996</v>
      </c>
      <c r="N16" s="97">
        <v>0.28000000000000003</v>
      </c>
      <c r="O16" s="98">
        <v>8.6726527999999998</v>
      </c>
      <c r="P16" s="118">
        <v>4.8898571428571431</v>
      </c>
      <c r="Q16" s="116">
        <v>68.490762042857142</v>
      </c>
      <c r="R16" s="97">
        <v>0.28000000000000003</v>
      </c>
      <c r="S16" s="97">
        <v>8.6726527999999998</v>
      </c>
      <c r="T16" s="97">
        <v>0.99299999999999999</v>
      </c>
      <c r="U16" s="97">
        <v>0.1</v>
      </c>
      <c r="V16" s="117">
        <v>34.692</v>
      </c>
      <c r="W16" s="98">
        <v>27.9</v>
      </c>
      <c r="X16" s="97">
        <v>8.2230000000000008</v>
      </c>
      <c r="Y16" s="97">
        <v>6.84</v>
      </c>
      <c r="Z16" s="97">
        <v>0.02</v>
      </c>
      <c r="AA16" s="96" t="s">
        <v>35</v>
      </c>
      <c r="AB16" s="96" t="s">
        <v>35</v>
      </c>
    </row>
    <row r="17" spans="1:28" x14ac:dyDescent="0.25">
      <c r="A17" s="91" t="s">
        <v>33</v>
      </c>
      <c r="B17" s="95">
        <v>35436</v>
      </c>
      <c r="C17" s="96">
        <v>1215</v>
      </c>
      <c r="D17" s="96"/>
      <c r="E17" s="96"/>
      <c r="F17" s="97">
        <v>0.09</v>
      </c>
      <c r="G17" s="98">
        <v>2.7876383999999996</v>
      </c>
      <c r="H17" s="97">
        <v>7.0000000000000007E-2</v>
      </c>
      <c r="I17" s="98">
        <v>0.98046900000000015</v>
      </c>
      <c r="J17" s="97">
        <v>0.14000000000000001</v>
      </c>
      <c r="K17" s="98">
        <v>1.9609380000000003</v>
      </c>
      <c r="L17" s="98">
        <v>2.64</v>
      </c>
      <c r="M17" s="116">
        <v>74.145719999999997</v>
      </c>
      <c r="N17" s="97">
        <v>0.3</v>
      </c>
      <c r="O17" s="98">
        <v>9.2921279999999999</v>
      </c>
      <c r="P17" s="118">
        <v>4.6133571428571427</v>
      </c>
      <c r="Q17" s="116">
        <v>64.617909492857137</v>
      </c>
      <c r="R17" s="97">
        <v>0.32</v>
      </c>
      <c r="S17" s="97">
        <v>9.9116032000000001</v>
      </c>
      <c r="T17" s="97">
        <v>1.032</v>
      </c>
      <c r="U17" s="97">
        <v>0.1</v>
      </c>
      <c r="V17" s="117">
        <v>34.703000000000003</v>
      </c>
      <c r="W17" s="98">
        <v>25.5</v>
      </c>
      <c r="X17" s="97">
        <v>8.266</v>
      </c>
      <c r="Y17" s="97">
        <v>6.97</v>
      </c>
      <c r="Z17" s="97">
        <v>7.0000000000000007E-2</v>
      </c>
      <c r="AA17" s="96">
        <v>1</v>
      </c>
      <c r="AB17" s="96" t="s">
        <v>35</v>
      </c>
    </row>
    <row r="18" spans="1:28" x14ac:dyDescent="0.25">
      <c r="A18" s="91" t="s">
        <v>33</v>
      </c>
      <c r="B18" s="95">
        <v>35541</v>
      </c>
      <c r="C18" s="96">
        <v>1206</v>
      </c>
      <c r="D18" s="96"/>
      <c r="E18" s="96"/>
      <c r="F18" s="97">
        <v>0.12</v>
      </c>
      <c r="G18" s="98">
        <v>3.7168511999999998</v>
      </c>
      <c r="H18" s="97">
        <v>0.5</v>
      </c>
      <c r="I18" s="98">
        <v>7.0033500000000002</v>
      </c>
      <c r="J18" s="97">
        <v>0.22</v>
      </c>
      <c r="K18" s="98">
        <v>3.081474</v>
      </c>
      <c r="L18" s="98">
        <v>1.99</v>
      </c>
      <c r="M18" s="116">
        <v>55.890144999999997</v>
      </c>
      <c r="N18" s="97">
        <v>0.36</v>
      </c>
      <c r="O18" s="98">
        <v>11.150553599999999</v>
      </c>
      <c r="P18" s="98">
        <v>6.0367857142857142</v>
      </c>
      <c r="Q18" s="116">
        <v>84.555446464285708</v>
      </c>
      <c r="R18" s="97">
        <v>0.37</v>
      </c>
      <c r="S18" s="97">
        <v>11.460291199999999</v>
      </c>
      <c r="T18" s="97">
        <v>1.117</v>
      </c>
      <c r="U18" s="97">
        <v>0.14000000000000001</v>
      </c>
      <c r="V18" s="117">
        <v>34.56</v>
      </c>
      <c r="W18" s="98">
        <v>26.6</v>
      </c>
      <c r="X18" s="97">
        <v>8.2739999999999991</v>
      </c>
      <c r="Y18" s="97">
        <v>6.76</v>
      </c>
      <c r="Z18" s="97">
        <v>0.01</v>
      </c>
      <c r="AA18" s="96" t="s">
        <v>35</v>
      </c>
      <c r="AB18" s="96" t="s">
        <v>35</v>
      </c>
    </row>
    <row r="19" spans="1:28" x14ac:dyDescent="0.25">
      <c r="A19" s="91" t="s">
        <v>33</v>
      </c>
      <c r="B19" s="95">
        <v>35660</v>
      </c>
      <c r="C19" s="96">
        <v>1143</v>
      </c>
      <c r="D19" s="96"/>
      <c r="E19" s="96"/>
      <c r="F19" s="97">
        <v>0.1</v>
      </c>
      <c r="G19" s="98">
        <v>3.0973760000000001</v>
      </c>
      <c r="H19" s="97">
        <v>0.16</v>
      </c>
      <c r="I19" s="98">
        <v>2.241072</v>
      </c>
      <c r="J19" s="97">
        <v>0.25</v>
      </c>
      <c r="K19" s="98">
        <v>3.5016750000000001</v>
      </c>
      <c r="L19" s="98">
        <v>4.13</v>
      </c>
      <c r="M19" s="116">
        <v>115.99311499999999</v>
      </c>
      <c r="N19" s="97">
        <v>0.34</v>
      </c>
      <c r="O19" s="98">
        <v>10.5310784</v>
      </c>
      <c r="P19" s="98">
        <v>4.2644285714285717</v>
      </c>
      <c r="Q19" s="116">
        <v>59.730571671428578</v>
      </c>
      <c r="R19" s="97">
        <v>0.35</v>
      </c>
      <c r="S19" s="97">
        <v>10.840815999999998</v>
      </c>
      <c r="T19" s="97">
        <v>1.1619999999999999</v>
      </c>
      <c r="U19" s="97">
        <v>0.1</v>
      </c>
      <c r="V19" s="117">
        <v>34.627000000000002</v>
      </c>
      <c r="W19" s="98">
        <v>27</v>
      </c>
      <c r="X19" s="97">
        <v>8.4019999999999992</v>
      </c>
      <c r="Y19" s="97">
        <v>6.45</v>
      </c>
      <c r="Z19" s="97">
        <v>0.06</v>
      </c>
      <c r="AA19" s="96" t="s">
        <v>35</v>
      </c>
      <c r="AB19" s="96" t="s">
        <v>35</v>
      </c>
    </row>
    <row r="20" spans="1:28" x14ac:dyDescent="0.25">
      <c r="A20" s="91" t="s">
        <v>33</v>
      </c>
      <c r="B20" s="95">
        <v>35709</v>
      </c>
      <c r="C20" s="96">
        <v>1205</v>
      </c>
      <c r="D20" s="96"/>
      <c r="E20" s="96"/>
      <c r="F20" s="97">
        <v>0.11</v>
      </c>
      <c r="G20" s="98">
        <v>3.4071135999999997</v>
      </c>
      <c r="H20" s="97">
        <v>0.2</v>
      </c>
      <c r="I20" s="98">
        <v>2.8013400000000002</v>
      </c>
      <c r="J20" s="97">
        <v>0.34</v>
      </c>
      <c r="K20" s="98">
        <v>4.7622780000000002</v>
      </c>
      <c r="L20" s="98">
        <v>31.76</v>
      </c>
      <c r="M20" s="116">
        <v>891.99548000000004</v>
      </c>
      <c r="N20" s="97">
        <v>0.36</v>
      </c>
      <c r="O20" s="98">
        <v>11.150553599999999</v>
      </c>
      <c r="P20" s="98">
        <v>4.5182142857142855</v>
      </c>
      <c r="Q20" s="116">
        <v>63.285272035714286</v>
      </c>
      <c r="R20" s="97">
        <v>0.36</v>
      </c>
      <c r="S20" s="97">
        <v>11.150553599999999</v>
      </c>
      <c r="T20" s="97">
        <v>1.004</v>
      </c>
      <c r="U20" s="97">
        <v>0.12</v>
      </c>
      <c r="V20" s="117">
        <v>34.667000000000002</v>
      </c>
      <c r="W20" s="98">
        <v>27.4</v>
      </c>
      <c r="X20" s="97">
        <v>8.4649999999999999</v>
      </c>
      <c r="Y20" s="97">
        <v>6.77</v>
      </c>
      <c r="Z20" s="97">
        <v>0.1</v>
      </c>
      <c r="AA20" s="96" t="s">
        <v>35</v>
      </c>
      <c r="AB20" s="96" t="s">
        <v>35</v>
      </c>
    </row>
    <row r="21" spans="1:28" x14ac:dyDescent="0.25">
      <c r="A21" s="91" t="s">
        <v>33</v>
      </c>
      <c r="B21" s="95">
        <v>35857</v>
      </c>
      <c r="C21" s="96">
        <v>1205</v>
      </c>
      <c r="D21" s="96"/>
      <c r="E21" s="96"/>
      <c r="F21" s="97">
        <v>0.1</v>
      </c>
      <c r="G21" s="98">
        <v>3.0973760000000001</v>
      </c>
      <c r="H21" s="97">
        <v>0.46</v>
      </c>
      <c r="I21" s="98">
        <v>6.4430820000000004</v>
      </c>
      <c r="J21" s="97">
        <v>0.24</v>
      </c>
      <c r="K21" s="98">
        <v>3.3616079999999999</v>
      </c>
      <c r="L21" s="98">
        <v>4.8600000000000003</v>
      </c>
      <c r="M21" s="116">
        <v>136.49553</v>
      </c>
      <c r="N21" s="97">
        <v>0.34</v>
      </c>
      <c r="O21" s="98">
        <v>10.5310784</v>
      </c>
      <c r="P21" s="98">
        <v>4.8145714285714281</v>
      </c>
      <c r="Q21" s="116">
        <v>67.436257628571425</v>
      </c>
      <c r="R21" s="97">
        <v>0.34</v>
      </c>
      <c r="S21" s="97">
        <v>10.5310784</v>
      </c>
      <c r="T21" s="97">
        <v>0.99199999999999999</v>
      </c>
      <c r="U21" s="97">
        <v>0.09</v>
      </c>
      <c r="V21" s="117">
        <v>34.959000000000003</v>
      </c>
      <c r="W21" s="98">
        <v>25.1</v>
      </c>
      <c r="X21" s="97">
        <v>8.2319999999999993</v>
      </c>
      <c r="Y21" s="97">
        <v>7.04</v>
      </c>
      <c r="Z21" s="97">
        <v>0.05</v>
      </c>
      <c r="AA21" s="96" t="s">
        <v>35</v>
      </c>
      <c r="AB21" s="96" t="s">
        <v>35</v>
      </c>
    </row>
    <row r="22" spans="1:28" x14ac:dyDescent="0.25">
      <c r="A22" s="91" t="s">
        <v>33</v>
      </c>
      <c r="B22" s="95">
        <v>35919</v>
      </c>
      <c r="C22" s="96">
        <v>1118</v>
      </c>
      <c r="D22" s="96"/>
      <c r="E22" s="96"/>
      <c r="F22" s="97">
        <v>0.15</v>
      </c>
      <c r="G22" s="98">
        <v>4.646064</v>
      </c>
      <c r="H22" s="97">
        <v>1.24</v>
      </c>
      <c r="I22" s="98">
        <v>17.368307999999999</v>
      </c>
      <c r="J22" s="97">
        <v>0.16</v>
      </c>
      <c r="K22" s="98">
        <v>2.241072</v>
      </c>
      <c r="L22" s="98">
        <v>13.2</v>
      </c>
      <c r="M22" s="116">
        <v>370.72859999999997</v>
      </c>
      <c r="N22" s="97">
        <v>0.43</v>
      </c>
      <c r="O22" s="98">
        <v>13.318716799999999</v>
      </c>
      <c r="P22" s="98">
        <v>5.5638571428571435</v>
      </c>
      <c r="Q22" s="116">
        <v>77.931277842857156</v>
      </c>
      <c r="R22" s="97">
        <v>0.44</v>
      </c>
      <c r="S22" s="97">
        <v>13.628454399999999</v>
      </c>
      <c r="T22" s="97">
        <v>0.86799999999999999</v>
      </c>
      <c r="U22" s="97">
        <v>0.2</v>
      </c>
      <c r="V22" s="117">
        <v>34.72</v>
      </c>
      <c r="W22" s="98">
        <v>23.8</v>
      </c>
      <c r="X22" s="97">
        <v>8.2409999999999997</v>
      </c>
      <c r="Y22" s="97">
        <v>7.24</v>
      </c>
      <c r="Z22" s="97">
        <v>0.11</v>
      </c>
      <c r="AA22" s="96" t="s">
        <v>35</v>
      </c>
      <c r="AB22" s="96" t="s">
        <v>35</v>
      </c>
    </row>
    <row r="23" spans="1:28" x14ac:dyDescent="0.25">
      <c r="A23" s="91" t="s">
        <v>33</v>
      </c>
      <c r="B23" s="95">
        <v>35982</v>
      </c>
      <c r="C23" s="96">
        <v>1220</v>
      </c>
      <c r="D23" s="96"/>
      <c r="E23" s="96"/>
      <c r="F23" s="97">
        <v>0.1</v>
      </c>
      <c r="G23" s="98">
        <v>3.0973760000000001</v>
      </c>
      <c r="H23" s="97">
        <v>0.14000000000000001</v>
      </c>
      <c r="I23" s="98">
        <v>1.9609380000000003</v>
      </c>
      <c r="J23" s="97">
        <v>0.1</v>
      </c>
      <c r="K23" s="98">
        <v>1.4006700000000001</v>
      </c>
      <c r="L23" s="98">
        <v>3.53</v>
      </c>
      <c r="M23" s="116">
        <v>99.141814999999994</v>
      </c>
      <c r="N23" s="97">
        <v>0.36</v>
      </c>
      <c r="O23" s="98">
        <v>11.150553599999999</v>
      </c>
      <c r="P23" s="98">
        <v>5.323142857142857</v>
      </c>
      <c r="Q23" s="116">
        <v>74.559665057142851</v>
      </c>
      <c r="R23" s="97">
        <v>0.37</v>
      </c>
      <c r="S23" s="97">
        <v>11.460291199999999</v>
      </c>
      <c r="T23" s="97">
        <v>1.0680000000000001</v>
      </c>
      <c r="U23" s="97">
        <v>0.08</v>
      </c>
      <c r="V23" s="117">
        <v>35.020000000000003</v>
      </c>
      <c r="W23" s="98">
        <v>26.4</v>
      </c>
      <c r="X23" s="97">
        <v>8.2360000000000007</v>
      </c>
      <c r="Y23" s="97">
        <v>7.17</v>
      </c>
      <c r="Z23" s="97">
        <v>0.17</v>
      </c>
      <c r="AA23" s="96" t="s">
        <v>35</v>
      </c>
      <c r="AB23" s="96" t="s">
        <v>35</v>
      </c>
    </row>
    <row r="24" spans="1:28" x14ac:dyDescent="0.25">
      <c r="A24" s="91" t="s">
        <v>33</v>
      </c>
      <c r="B24" s="95">
        <v>36073</v>
      </c>
      <c r="C24" s="96">
        <v>1149</v>
      </c>
      <c r="D24" s="96"/>
      <c r="E24" s="96"/>
      <c r="F24" s="97">
        <v>0.1</v>
      </c>
      <c r="G24" s="98">
        <v>3.0973760000000001</v>
      </c>
      <c r="H24" s="97">
        <v>0.5</v>
      </c>
      <c r="I24" s="98">
        <v>7.0033500000000002</v>
      </c>
      <c r="J24" s="97">
        <v>0.14000000000000001</v>
      </c>
      <c r="K24" s="98">
        <v>1.9609380000000003</v>
      </c>
      <c r="L24" s="98">
        <v>6.56</v>
      </c>
      <c r="M24" s="116">
        <v>184.24087999999998</v>
      </c>
      <c r="N24" s="97">
        <v>0.4</v>
      </c>
      <c r="O24" s="98">
        <v>12.389504000000001</v>
      </c>
      <c r="P24" s="98">
        <v>6.7023571428571431</v>
      </c>
      <c r="Q24" s="116">
        <v>93.877905792857149</v>
      </c>
      <c r="R24" s="97">
        <v>0.4</v>
      </c>
      <c r="S24" s="97">
        <v>12.389504000000001</v>
      </c>
      <c r="T24" s="97">
        <v>1.0960000000000001</v>
      </c>
      <c r="U24" s="97">
        <v>0.08</v>
      </c>
      <c r="V24" s="117">
        <v>35.020000000000003</v>
      </c>
      <c r="W24" s="98">
        <v>27.4</v>
      </c>
      <c r="X24" s="97">
        <v>8.2330000000000005</v>
      </c>
      <c r="Y24" s="97">
        <v>7.28</v>
      </c>
      <c r="Z24" s="97">
        <v>7.0000000000000007E-2</v>
      </c>
      <c r="AA24" s="96" t="s">
        <v>35</v>
      </c>
      <c r="AB24" s="96" t="s">
        <v>35</v>
      </c>
    </row>
    <row r="25" spans="1:28" x14ac:dyDescent="0.25">
      <c r="A25" s="91" t="s">
        <v>33</v>
      </c>
      <c r="B25" s="95">
        <v>36173</v>
      </c>
      <c r="C25" s="96">
        <v>1157</v>
      </c>
      <c r="D25" s="96"/>
      <c r="E25" s="96"/>
      <c r="F25" s="97">
        <v>0.11</v>
      </c>
      <c r="G25" s="98">
        <v>3.4071135999999997</v>
      </c>
      <c r="H25" s="97">
        <v>0.45</v>
      </c>
      <c r="I25" s="98">
        <v>6.3030150000000003</v>
      </c>
      <c r="J25" s="97">
        <v>0.1</v>
      </c>
      <c r="K25" s="98">
        <v>1.4006700000000001</v>
      </c>
      <c r="L25" s="98">
        <v>4.8</v>
      </c>
      <c r="M25" s="116">
        <v>134.81039999999999</v>
      </c>
      <c r="N25" s="97">
        <v>0.35</v>
      </c>
      <c r="O25" s="98">
        <v>10.840815999999998</v>
      </c>
      <c r="P25" s="98">
        <v>5.3585714285714285</v>
      </c>
      <c r="Q25" s="116">
        <v>75.055902428571429</v>
      </c>
      <c r="R25" s="97">
        <v>0.36</v>
      </c>
      <c r="S25" s="97">
        <v>11.150553599999999</v>
      </c>
      <c r="T25" s="97">
        <v>1.133</v>
      </c>
      <c r="U25" s="97">
        <v>0.1</v>
      </c>
      <c r="V25" s="117">
        <v>35.027000000000001</v>
      </c>
      <c r="W25" s="98">
        <v>25.2</v>
      </c>
      <c r="X25" s="97">
        <v>8.24</v>
      </c>
      <c r="Y25" s="97">
        <v>7.11</v>
      </c>
      <c r="Z25" s="97">
        <v>0.06</v>
      </c>
      <c r="AA25" s="96" t="s">
        <v>35</v>
      </c>
      <c r="AB25" s="96" t="s">
        <v>35</v>
      </c>
    </row>
    <row r="26" spans="1:28" x14ac:dyDescent="0.25">
      <c r="A26" s="91" t="s">
        <v>33</v>
      </c>
      <c r="B26" s="101">
        <v>36262</v>
      </c>
      <c r="C26" s="96">
        <v>927</v>
      </c>
      <c r="D26" s="96"/>
      <c r="E26" s="96"/>
      <c r="F26" s="97">
        <v>0.14000000000000001</v>
      </c>
      <c r="G26" s="98">
        <v>4.3363263999999999</v>
      </c>
      <c r="H26" s="97">
        <v>0.52</v>
      </c>
      <c r="I26" s="98">
        <v>7.2834840000000005</v>
      </c>
      <c r="J26" s="97">
        <v>0.11</v>
      </c>
      <c r="K26" s="98">
        <v>1.540737</v>
      </c>
      <c r="L26" s="98">
        <v>6.91</v>
      </c>
      <c r="M26" s="116">
        <v>194.07080500000001</v>
      </c>
      <c r="N26" s="97">
        <v>0.39</v>
      </c>
      <c r="O26" s="98">
        <v>12.0797664</v>
      </c>
      <c r="P26" s="106">
        <v>5.9691428571428569</v>
      </c>
      <c r="Q26" s="116">
        <v>83.607993257142851</v>
      </c>
      <c r="R26" s="97">
        <v>0.4</v>
      </c>
      <c r="S26" s="97">
        <v>12.389504000000001</v>
      </c>
      <c r="T26" s="97">
        <v>1.1080000000000001</v>
      </c>
      <c r="U26" s="97">
        <v>0.12</v>
      </c>
      <c r="V26" s="117">
        <v>34.606000000000002</v>
      </c>
      <c r="W26" s="98">
        <v>24.1</v>
      </c>
      <c r="X26" s="97">
        <v>8.2059999999999995</v>
      </c>
      <c r="Y26" s="97">
        <v>7.09</v>
      </c>
      <c r="Z26" s="97">
        <v>0.12</v>
      </c>
      <c r="AA26" s="96" t="s">
        <v>35</v>
      </c>
      <c r="AB26" s="96" t="s">
        <v>35</v>
      </c>
    </row>
    <row r="27" spans="1:28" x14ac:dyDescent="0.25">
      <c r="A27" s="91" t="s">
        <v>33</v>
      </c>
      <c r="B27" s="101">
        <v>36347</v>
      </c>
      <c r="C27" s="96">
        <v>930</v>
      </c>
      <c r="D27" s="96"/>
      <c r="E27" s="96"/>
      <c r="F27" s="97">
        <v>0.11</v>
      </c>
      <c r="G27" s="98">
        <v>3.4071135999999997</v>
      </c>
      <c r="H27" s="97">
        <v>0.13</v>
      </c>
      <c r="I27" s="98">
        <v>1.8208710000000001</v>
      </c>
      <c r="J27" s="97">
        <v>0.06</v>
      </c>
      <c r="K27" s="98">
        <v>0.84040199999999998</v>
      </c>
      <c r="L27" s="98">
        <v>2.58</v>
      </c>
      <c r="M27" s="116">
        <v>72.460589999999996</v>
      </c>
      <c r="N27" s="97">
        <v>0.34</v>
      </c>
      <c r="O27" s="98">
        <v>10.5310784</v>
      </c>
      <c r="P27" s="106">
        <v>4.7287857142857144</v>
      </c>
      <c r="Q27" s="116">
        <v>66.234682864285716</v>
      </c>
      <c r="R27" s="97">
        <v>0.34</v>
      </c>
      <c r="S27" s="97">
        <v>10.5310784</v>
      </c>
      <c r="T27" s="97">
        <v>1.004</v>
      </c>
      <c r="U27" s="97">
        <v>0.08</v>
      </c>
      <c r="V27" s="117">
        <v>34.942</v>
      </c>
      <c r="W27" s="98">
        <v>25.6</v>
      </c>
      <c r="X27" s="97">
        <v>8.1969999999999992</v>
      </c>
      <c r="Y27" s="97">
        <v>6.77</v>
      </c>
      <c r="Z27" s="97">
        <v>0.17</v>
      </c>
      <c r="AA27" s="96">
        <v>29</v>
      </c>
      <c r="AB27" s="96" t="s">
        <v>35</v>
      </c>
    </row>
    <row r="28" spans="1:28" x14ac:dyDescent="0.25">
      <c r="A28" s="91" t="s">
        <v>33</v>
      </c>
      <c r="B28" s="95">
        <v>36437</v>
      </c>
      <c r="C28" s="96">
        <v>1021</v>
      </c>
      <c r="D28" s="96"/>
      <c r="E28" s="96"/>
      <c r="F28" s="97">
        <v>0.17</v>
      </c>
      <c r="G28" s="98">
        <v>5.2655392000000001</v>
      </c>
      <c r="H28" s="97">
        <v>0.61</v>
      </c>
      <c r="I28" s="98">
        <v>8.5440869999999993</v>
      </c>
      <c r="J28" s="102">
        <v>0.16</v>
      </c>
      <c r="K28" s="98">
        <v>2.241072</v>
      </c>
      <c r="L28" s="98">
        <v>8.52</v>
      </c>
      <c r="M28" s="116">
        <v>239.28845999999999</v>
      </c>
      <c r="N28" s="97">
        <v>0.35</v>
      </c>
      <c r="O28" s="98">
        <v>10.840815999999998</v>
      </c>
      <c r="P28" s="106">
        <v>5.124428571428572</v>
      </c>
      <c r="Q28" s="116">
        <v>71.776333671428574</v>
      </c>
      <c r="R28" s="97">
        <v>0.35</v>
      </c>
      <c r="S28" s="97">
        <v>10.840815999999998</v>
      </c>
      <c r="T28" s="97">
        <v>0.98599999999999999</v>
      </c>
      <c r="U28" s="97">
        <v>0.12</v>
      </c>
      <c r="V28" s="117">
        <v>34.793999999999997</v>
      </c>
      <c r="W28" s="98">
        <v>25.9</v>
      </c>
      <c r="X28" s="97">
        <v>8.2550000000000008</v>
      </c>
      <c r="Y28" s="97">
        <v>7</v>
      </c>
      <c r="Z28" s="97">
        <v>0.06</v>
      </c>
      <c r="AA28" s="96" t="s">
        <v>35</v>
      </c>
      <c r="AB28" s="96" t="s">
        <v>35</v>
      </c>
    </row>
    <row r="29" spans="1:28" x14ac:dyDescent="0.25">
      <c r="A29" s="91" t="s">
        <v>33</v>
      </c>
      <c r="B29" s="95">
        <v>36529</v>
      </c>
      <c r="C29" s="96">
        <v>1213</v>
      </c>
      <c r="D29" s="96"/>
      <c r="E29" s="96"/>
      <c r="F29" s="97">
        <v>0.11</v>
      </c>
      <c r="G29" s="98">
        <v>3.4071135999999997</v>
      </c>
      <c r="H29" s="97">
        <v>0.6</v>
      </c>
      <c r="I29" s="98">
        <v>8.4040199999999992</v>
      </c>
      <c r="J29" s="102">
        <v>0.37</v>
      </c>
      <c r="K29" s="98">
        <v>5.1824789999999998</v>
      </c>
      <c r="L29" s="98">
        <v>13.21</v>
      </c>
      <c r="M29" s="116">
        <v>371.009455</v>
      </c>
      <c r="N29" s="97">
        <v>0.35</v>
      </c>
      <c r="O29" s="98">
        <v>10.840815999999998</v>
      </c>
      <c r="P29" s="106">
        <v>5.6390714285714285</v>
      </c>
      <c r="Q29" s="116">
        <v>78.984781778571431</v>
      </c>
      <c r="R29" s="97">
        <v>0.35</v>
      </c>
      <c r="S29" s="97">
        <v>10.840815999999998</v>
      </c>
      <c r="T29" s="97">
        <v>0.98</v>
      </c>
      <c r="U29" s="97">
        <v>0.08</v>
      </c>
      <c r="V29" s="117">
        <v>35.049999999999997</v>
      </c>
      <c r="W29" s="98">
        <v>24.7</v>
      </c>
      <c r="X29" s="97">
        <v>8.2309999999999999</v>
      </c>
      <c r="Y29" s="97">
        <v>7.11</v>
      </c>
      <c r="Z29" s="97">
        <v>0.13</v>
      </c>
      <c r="AA29" s="96" t="s">
        <v>35</v>
      </c>
      <c r="AB29" s="96" t="s">
        <v>35</v>
      </c>
    </row>
    <row r="30" spans="1:28" x14ac:dyDescent="0.25">
      <c r="A30" s="91" t="s">
        <v>33</v>
      </c>
      <c r="B30" s="95">
        <v>36633</v>
      </c>
      <c r="C30" s="96">
        <v>1004</v>
      </c>
      <c r="D30" s="96"/>
      <c r="E30" s="96"/>
      <c r="F30" s="97">
        <v>0.15</v>
      </c>
      <c r="G30" s="98">
        <v>4.646064</v>
      </c>
      <c r="H30" s="97">
        <v>0.28000000000000003</v>
      </c>
      <c r="I30" s="98">
        <v>3.9218760000000006</v>
      </c>
      <c r="J30" s="102">
        <v>0.02</v>
      </c>
      <c r="K30" s="98">
        <v>0.28013399999999999</v>
      </c>
      <c r="L30" s="98">
        <v>4.78</v>
      </c>
      <c r="M30" s="116">
        <v>134.24869000000001</v>
      </c>
      <c r="N30" s="97">
        <v>0.35</v>
      </c>
      <c r="O30" s="98">
        <v>10.840815999999998</v>
      </c>
      <c r="P30" s="106">
        <v>7.0704285714285717</v>
      </c>
      <c r="Q30" s="116">
        <v>99.033371871428585</v>
      </c>
      <c r="R30" s="97">
        <v>0.36</v>
      </c>
      <c r="S30" s="97">
        <v>11.150553599999999</v>
      </c>
      <c r="T30" s="97">
        <v>1.018</v>
      </c>
      <c r="U30" s="97">
        <v>0.1</v>
      </c>
      <c r="V30" s="117">
        <v>34.591999999999999</v>
      </c>
      <c r="W30" s="98">
        <v>24.3</v>
      </c>
      <c r="X30" s="97">
        <v>8.2560000000000002</v>
      </c>
      <c r="Y30" s="97">
        <v>7.05</v>
      </c>
      <c r="Z30" s="97">
        <v>0.11</v>
      </c>
      <c r="AA30" s="96" t="s">
        <v>35</v>
      </c>
      <c r="AB30" s="96" t="s">
        <v>35</v>
      </c>
    </row>
    <row r="31" spans="1:28" x14ac:dyDescent="0.25">
      <c r="A31" s="91" t="s">
        <v>33</v>
      </c>
      <c r="B31" s="95">
        <v>36731</v>
      </c>
      <c r="C31" s="96">
        <v>1234</v>
      </c>
      <c r="D31" s="96"/>
      <c r="E31" s="96"/>
      <c r="F31" s="97">
        <v>0.12</v>
      </c>
      <c r="G31" s="98">
        <v>3.7168511999999998</v>
      </c>
      <c r="H31" s="97">
        <v>0.1</v>
      </c>
      <c r="I31" s="98">
        <v>1.4006700000000001</v>
      </c>
      <c r="J31" s="102">
        <v>0.01</v>
      </c>
      <c r="K31" s="98">
        <v>0.140067</v>
      </c>
      <c r="L31" s="98">
        <v>6.41</v>
      </c>
      <c r="M31" s="116">
        <v>180.02805499999999</v>
      </c>
      <c r="N31" s="97">
        <v>0.35</v>
      </c>
      <c r="O31" s="98">
        <v>10.840815999999998</v>
      </c>
      <c r="P31" s="106">
        <v>5.7718571428571428</v>
      </c>
      <c r="Q31" s="116">
        <v>80.844671442857148</v>
      </c>
      <c r="R31" s="97">
        <v>0.36</v>
      </c>
      <c r="S31" s="97">
        <v>11.150553599999999</v>
      </c>
      <c r="T31" s="97">
        <v>1.0169999999999999</v>
      </c>
      <c r="U31" s="97">
        <v>0.08</v>
      </c>
      <c r="V31" s="117">
        <v>34.770000000000003</v>
      </c>
      <c r="W31" s="98">
        <v>27.2</v>
      </c>
      <c r="X31" s="97">
        <v>8.2780000000000005</v>
      </c>
      <c r="Y31" s="97">
        <v>6.95</v>
      </c>
      <c r="Z31" s="97">
        <v>0.11</v>
      </c>
      <c r="AA31" s="96" t="s">
        <v>35</v>
      </c>
      <c r="AB31" s="96" t="s">
        <v>35</v>
      </c>
    </row>
    <row r="32" spans="1:28" x14ac:dyDescent="0.25">
      <c r="A32" s="91" t="s">
        <v>33</v>
      </c>
      <c r="B32" s="95">
        <v>36829</v>
      </c>
      <c r="C32" s="96">
        <v>1256</v>
      </c>
      <c r="D32" s="96"/>
      <c r="E32" s="96"/>
      <c r="F32" s="97">
        <v>0.14000000000000001</v>
      </c>
      <c r="G32" s="98">
        <v>4.3363263999999999</v>
      </c>
      <c r="H32" s="97">
        <v>0.28000000000000003</v>
      </c>
      <c r="I32" s="98">
        <v>3.9218760000000006</v>
      </c>
      <c r="J32" s="102">
        <v>0.31</v>
      </c>
      <c r="K32" s="98">
        <v>4.3420769999999997</v>
      </c>
      <c r="L32" s="98">
        <v>6.13</v>
      </c>
      <c r="M32" s="116">
        <v>172.16411499999998</v>
      </c>
      <c r="N32" s="97">
        <v>0.34</v>
      </c>
      <c r="O32" s="98">
        <v>10.5310784</v>
      </c>
      <c r="P32" s="106">
        <v>5.1045714285714281</v>
      </c>
      <c r="Q32" s="116">
        <v>71.498200628571425</v>
      </c>
      <c r="R32" s="97">
        <v>0.35</v>
      </c>
      <c r="S32" s="97">
        <v>10.840815999999998</v>
      </c>
      <c r="T32" s="97">
        <v>1.125</v>
      </c>
      <c r="U32" s="97">
        <v>0.08</v>
      </c>
      <c r="V32" s="117">
        <v>34.906999999999996</v>
      </c>
      <c r="W32" s="98">
        <v>27.3</v>
      </c>
      <c r="X32" s="97">
        <v>8.2420000000000009</v>
      </c>
      <c r="Y32" s="97">
        <v>6.64</v>
      </c>
      <c r="Z32" s="97">
        <v>0.24</v>
      </c>
      <c r="AA32" s="96" t="s">
        <v>35</v>
      </c>
      <c r="AB32" s="96" t="s">
        <v>35</v>
      </c>
    </row>
    <row r="33" spans="1:28" x14ac:dyDescent="0.25">
      <c r="A33" s="91" t="s">
        <v>33</v>
      </c>
      <c r="B33" s="95">
        <v>36948</v>
      </c>
      <c r="C33" s="96">
        <v>1233</v>
      </c>
      <c r="D33" s="96"/>
      <c r="E33" s="96"/>
      <c r="F33" s="97">
        <v>0.19</v>
      </c>
      <c r="G33" s="98">
        <v>5.8850144000000002</v>
      </c>
      <c r="H33" s="97">
        <v>0.84</v>
      </c>
      <c r="I33" s="98">
        <v>11.765628</v>
      </c>
      <c r="J33" s="97">
        <v>0.16</v>
      </c>
      <c r="K33" s="98">
        <v>2.241072</v>
      </c>
      <c r="L33" s="98">
        <v>12.21</v>
      </c>
      <c r="M33" s="116">
        <v>342.92395500000003</v>
      </c>
      <c r="N33" s="97">
        <v>0.38</v>
      </c>
      <c r="O33" s="98">
        <v>11.7700288</v>
      </c>
      <c r="P33" s="106">
        <v>5.8786428571428573</v>
      </c>
      <c r="Q33" s="116">
        <v>82.340386907142857</v>
      </c>
      <c r="R33" s="97">
        <v>0.39</v>
      </c>
      <c r="S33" s="97">
        <v>12.0797664</v>
      </c>
      <c r="T33" s="97">
        <v>1.0429999999999999</v>
      </c>
      <c r="U33" s="97">
        <v>0.09</v>
      </c>
      <c r="V33" s="117">
        <v>34.475999999999999</v>
      </c>
      <c r="W33" s="98">
        <v>24.9</v>
      </c>
      <c r="X33" s="97">
        <v>8.2149999999999999</v>
      </c>
      <c r="Y33" s="97">
        <v>6.83</v>
      </c>
      <c r="Z33" s="97">
        <v>0.09</v>
      </c>
      <c r="AA33" s="96" t="s">
        <v>35</v>
      </c>
      <c r="AB33" s="96" t="s">
        <v>35</v>
      </c>
    </row>
    <row r="34" spans="1:28" x14ac:dyDescent="0.25">
      <c r="A34" s="91" t="s">
        <v>33</v>
      </c>
      <c r="B34" s="95">
        <v>37018</v>
      </c>
      <c r="C34" s="96">
        <v>1019</v>
      </c>
      <c r="D34" s="96"/>
      <c r="E34" s="96"/>
      <c r="F34" s="97">
        <v>0.17</v>
      </c>
      <c r="G34" s="98">
        <v>5.2655392000000001</v>
      </c>
      <c r="H34" s="97">
        <v>1.04</v>
      </c>
      <c r="I34" s="98">
        <v>14.566968000000001</v>
      </c>
      <c r="J34" s="97">
        <v>0.35</v>
      </c>
      <c r="K34" s="98">
        <v>4.9023449999999995</v>
      </c>
      <c r="L34" s="98">
        <v>10.9</v>
      </c>
      <c r="M34" s="116">
        <v>306.13195000000002</v>
      </c>
      <c r="N34" s="97">
        <v>0.4</v>
      </c>
      <c r="O34" s="98">
        <v>12.389504000000001</v>
      </c>
      <c r="P34" s="106">
        <v>5.4104285714285707</v>
      </c>
      <c r="Q34" s="116">
        <v>75.782249871428562</v>
      </c>
      <c r="R34" s="97">
        <v>0.41</v>
      </c>
      <c r="S34" s="97">
        <v>12.699241599999999</v>
      </c>
      <c r="T34" s="97">
        <v>0.98899999999999999</v>
      </c>
      <c r="U34" s="97">
        <v>0.12</v>
      </c>
      <c r="V34" s="117">
        <v>34.698</v>
      </c>
      <c r="W34" s="98">
        <v>24.6</v>
      </c>
      <c r="X34" s="97">
        <v>8.2029999999999994</v>
      </c>
      <c r="Y34" s="97">
        <v>7.29</v>
      </c>
      <c r="Z34" s="97">
        <v>0.1</v>
      </c>
      <c r="AA34" s="96" t="s">
        <v>35</v>
      </c>
      <c r="AB34" s="96" t="s">
        <v>35</v>
      </c>
    </row>
    <row r="35" spans="1:28" x14ac:dyDescent="0.25">
      <c r="A35" s="91" t="s">
        <v>33</v>
      </c>
      <c r="B35" s="95">
        <v>37124</v>
      </c>
      <c r="C35" s="96">
        <v>1201</v>
      </c>
      <c r="D35" s="96"/>
      <c r="E35" s="96"/>
      <c r="F35" s="97">
        <v>0.17</v>
      </c>
      <c r="G35" s="98">
        <v>5.2655392000000001</v>
      </c>
      <c r="H35" s="97">
        <v>0.63</v>
      </c>
      <c r="I35" s="98">
        <v>8.8242209999999996</v>
      </c>
      <c r="J35" s="97">
        <v>0.03</v>
      </c>
      <c r="K35" s="98">
        <v>0.42020099999999999</v>
      </c>
      <c r="L35" s="98">
        <v>6.2</v>
      </c>
      <c r="M35" s="116">
        <v>174.1301</v>
      </c>
      <c r="N35" s="97">
        <v>0.35</v>
      </c>
      <c r="O35" s="98">
        <v>10.840815999999998</v>
      </c>
      <c r="P35" s="106">
        <v>5.867285714285714</v>
      </c>
      <c r="Q35" s="116">
        <v>82.181310814285709</v>
      </c>
      <c r="R35" s="97">
        <v>0.35</v>
      </c>
      <c r="S35" s="97">
        <v>10.840815999999998</v>
      </c>
      <c r="T35" s="97">
        <v>1.0529999999999999</v>
      </c>
      <c r="U35" s="97">
        <v>0.12</v>
      </c>
      <c r="V35" s="117">
        <v>34.688000000000002</v>
      </c>
      <c r="W35" s="98">
        <v>26.8</v>
      </c>
      <c r="X35" s="97">
        <v>8.234</v>
      </c>
      <c r="Y35" s="97">
        <v>7.18</v>
      </c>
      <c r="Z35" s="97">
        <v>0.12</v>
      </c>
      <c r="AA35" s="96" t="s">
        <v>35</v>
      </c>
      <c r="AB35" s="96" t="s">
        <v>35</v>
      </c>
    </row>
    <row r="36" spans="1:28" x14ac:dyDescent="0.25">
      <c r="A36" s="91" t="s">
        <v>33</v>
      </c>
      <c r="B36" s="95">
        <v>37172</v>
      </c>
      <c r="C36" s="96">
        <v>950</v>
      </c>
      <c r="D36" s="96"/>
      <c r="E36" s="96"/>
      <c r="F36" s="97">
        <v>0.12</v>
      </c>
      <c r="G36" s="98">
        <v>3.7168511999999998</v>
      </c>
      <c r="H36" s="97">
        <v>0.09</v>
      </c>
      <c r="I36" s="98">
        <v>1.2606029999999999</v>
      </c>
      <c r="J36" s="97">
        <v>0.05</v>
      </c>
      <c r="K36" s="98">
        <v>0.70033500000000004</v>
      </c>
      <c r="L36" s="98">
        <v>2.4900000000000002</v>
      </c>
      <c r="M36" s="116">
        <v>69.932895000000002</v>
      </c>
      <c r="N36" s="97">
        <v>0.37</v>
      </c>
      <c r="O36" s="98">
        <v>11.460291199999999</v>
      </c>
      <c r="P36" s="106">
        <v>6.003285714285715</v>
      </c>
      <c r="Q36" s="116">
        <v>84.086222014285724</v>
      </c>
      <c r="R36" s="97">
        <v>0.37</v>
      </c>
      <c r="S36" s="97">
        <v>11.460291199999999</v>
      </c>
      <c r="T36" s="97">
        <v>1.0980000000000001</v>
      </c>
      <c r="U36" s="97">
        <v>0.12</v>
      </c>
      <c r="V36" s="117">
        <v>34.938000000000002</v>
      </c>
      <c r="W36" s="98">
        <v>27.2</v>
      </c>
      <c r="X36" s="97">
        <v>8.2070000000000007</v>
      </c>
      <c r="Y36" s="97">
        <v>6.72</v>
      </c>
      <c r="Z36" s="97">
        <v>0.09</v>
      </c>
      <c r="AA36" s="96" t="s">
        <v>35</v>
      </c>
      <c r="AB36" s="96" t="s">
        <v>35</v>
      </c>
    </row>
    <row r="37" spans="1:28" x14ac:dyDescent="0.25">
      <c r="A37" s="91" t="s">
        <v>33</v>
      </c>
      <c r="B37" s="95">
        <v>37320</v>
      </c>
      <c r="C37" s="96">
        <v>1108</v>
      </c>
      <c r="D37" s="96"/>
      <c r="E37" s="96"/>
      <c r="F37" s="97">
        <v>0.17</v>
      </c>
      <c r="G37" s="98">
        <v>5.2655392000000001</v>
      </c>
      <c r="H37" s="97">
        <v>0.71</v>
      </c>
      <c r="I37" s="98">
        <v>9.9447569999999992</v>
      </c>
      <c r="J37" s="97">
        <v>0.09</v>
      </c>
      <c r="K37" s="98">
        <v>1.2606029999999999</v>
      </c>
      <c r="L37" s="98">
        <v>8.48</v>
      </c>
      <c r="M37" s="116">
        <v>238.16504</v>
      </c>
      <c r="N37" s="97">
        <v>0.38</v>
      </c>
      <c r="O37" s="98">
        <v>11.7700288</v>
      </c>
      <c r="P37" s="106">
        <v>6.8642857142857139</v>
      </c>
      <c r="Q37" s="116">
        <v>96.145990714285716</v>
      </c>
      <c r="R37" s="97">
        <v>0.39</v>
      </c>
      <c r="S37" s="97">
        <v>12.0797664</v>
      </c>
      <c r="T37" s="97">
        <v>0.94599999999999995</v>
      </c>
      <c r="U37" s="97">
        <v>0.16</v>
      </c>
      <c r="V37" s="117">
        <v>34.630000000000003</v>
      </c>
      <c r="W37" s="98">
        <v>24.3</v>
      </c>
      <c r="X37" s="97">
        <v>8.2330000000000005</v>
      </c>
      <c r="Y37" s="97">
        <v>6.88</v>
      </c>
      <c r="Z37" s="97">
        <v>0.16</v>
      </c>
      <c r="AA37" s="96" t="s">
        <v>35</v>
      </c>
      <c r="AB37" s="96">
        <v>1</v>
      </c>
    </row>
    <row r="38" spans="1:28" x14ac:dyDescent="0.25">
      <c r="A38" s="91" t="s">
        <v>33</v>
      </c>
      <c r="B38" s="95">
        <v>37363</v>
      </c>
      <c r="C38" s="96">
        <v>1126</v>
      </c>
      <c r="D38" s="96"/>
      <c r="E38" s="96"/>
      <c r="F38" s="97">
        <v>0.12</v>
      </c>
      <c r="G38" s="98">
        <v>3.7168511999999998</v>
      </c>
      <c r="H38" s="97">
        <v>0.69</v>
      </c>
      <c r="I38" s="98">
        <v>9.6646229999999989</v>
      </c>
      <c r="J38" s="97">
        <v>0.24</v>
      </c>
      <c r="K38" s="98">
        <v>3.3616079999999999</v>
      </c>
      <c r="L38" s="98">
        <v>6.42</v>
      </c>
      <c r="M38" s="116">
        <v>180.30891</v>
      </c>
      <c r="N38" s="97">
        <v>0.4</v>
      </c>
      <c r="O38" s="98">
        <v>12.389504000000001</v>
      </c>
      <c r="P38" s="106">
        <v>6.0214285714285714</v>
      </c>
      <c r="Q38" s="116">
        <v>84.340343571428576</v>
      </c>
      <c r="R38" s="97">
        <v>0.42</v>
      </c>
      <c r="S38" s="97">
        <v>13.008979199999999</v>
      </c>
      <c r="T38" s="97">
        <v>1</v>
      </c>
      <c r="U38" s="97">
        <v>0.08</v>
      </c>
      <c r="V38" s="117">
        <v>34.372</v>
      </c>
      <c r="W38" s="98">
        <v>25.7</v>
      </c>
      <c r="X38" s="97">
        <v>8.2129999999999992</v>
      </c>
      <c r="Y38" s="97">
        <v>6.75</v>
      </c>
      <c r="Z38" s="97">
        <v>0.14000000000000001</v>
      </c>
      <c r="AA38" s="96" t="s">
        <v>35</v>
      </c>
      <c r="AB38" s="96" t="s">
        <v>35</v>
      </c>
    </row>
    <row r="39" spans="1:28" x14ac:dyDescent="0.25">
      <c r="A39" s="91" t="s">
        <v>33</v>
      </c>
      <c r="B39" s="95">
        <v>37445</v>
      </c>
      <c r="C39" s="96">
        <v>1020</v>
      </c>
      <c r="D39" s="96"/>
      <c r="E39" s="96"/>
      <c r="F39" s="97">
        <v>0.15</v>
      </c>
      <c r="G39" s="98">
        <v>4.646064</v>
      </c>
      <c r="H39" s="97">
        <v>0.05</v>
      </c>
      <c r="I39" s="98">
        <v>0.70033500000000004</v>
      </c>
      <c r="J39" s="97">
        <v>0.11</v>
      </c>
      <c r="K39" s="98">
        <v>1.540737</v>
      </c>
      <c r="L39" s="98">
        <v>3.53</v>
      </c>
      <c r="M39" s="116">
        <v>99.141814999999994</v>
      </c>
      <c r="N39" s="97">
        <v>0.44</v>
      </c>
      <c r="O39" s="98">
        <v>13.628454399999999</v>
      </c>
      <c r="P39" s="106">
        <v>6.4785714285714286</v>
      </c>
      <c r="Q39" s="116">
        <v>90.743406428571433</v>
      </c>
      <c r="R39" s="97">
        <v>0.44</v>
      </c>
      <c r="S39" s="97">
        <v>13.628454399999999</v>
      </c>
      <c r="T39" s="97">
        <v>1.0629999999999999</v>
      </c>
      <c r="U39" s="97">
        <v>0.08</v>
      </c>
      <c r="V39" s="117">
        <v>34.645000000000003</v>
      </c>
      <c r="W39" s="98">
        <v>26.5</v>
      </c>
      <c r="X39" s="97">
        <v>8.2159999999999993</v>
      </c>
      <c r="Y39" s="97">
        <v>6.81</v>
      </c>
      <c r="Z39" s="97">
        <v>0.18</v>
      </c>
      <c r="AA39" s="96">
        <v>1</v>
      </c>
      <c r="AB39" s="96" t="s">
        <v>35</v>
      </c>
    </row>
    <row r="40" spans="1:28" x14ac:dyDescent="0.25">
      <c r="A40" s="91" t="s">
        <v>33</v>
      </c>
      <c r="B40" s="95">
        <v>37538</v>
      </c>
      <c r="C40" s="96">
        <v>1109</v>
      </c>
      <c r="D40" s="96"/>
      <c r="E40" s="96"/>
      <c r="F40" s="97">
        <v>0.08</v>
      </c>
      <c r="G40" s="98">
        <v>2.4779008</v>
      </c>
      <c r="H40" s="97">
        <v>0.66</v>
      </c>
      <c r="I40" s="98">
        <v>9.2444220000000001</v>
      </c>
      <c r="J40" s="97">
        <v>0.09</v>
      </c>
      <c r="K40" s="98">
        <v>1.2606029999999999</v>
      </c>
      <c r="L40" s="98">
        <v>5.98</v>
      </c>
      <c r="M40" s="116">
        <v>167.95129</v>
      </c>
      <c r="N40" s="97">
        <v>0.31</v>
      </c>
      <c r="O40" s="98">
        <v>9.6018656</v>
      </c>
      <c r="P40" s="106">
        <v>6.1357142857142861</v>
      </c>
      <c r="Q40" s="116">
        <v>85.94110928571429</v>
      </c>
      <c r="R40" s="97">
        <v>0.31</v>
      </c>
      <c r="S40" s="97">
        <v>9.6018656</v>
      </c>
      <c r="T40" s="97">
        <v>0.95</v>
      </c>
      <c r="U40" s="97">
        <v>0.12</v>
      </c>
      <c r="V40" s="117">
        <v>34.875999999999998</v>
      </c>
      <c r="W40" s="98">
        <v>27</v>
      </c>
      <c r="X40" s="97">
        <v>8.2569999999999997</v>
      </c>
      <c r="Y40" s="97">
        <v>6.82</v>
      </c>
      <c r="Z40" s="97">
        <v>0.1</v>
      </c>
      <c r="AA40" s="96" t="s">
        <v>35</v>
      </c>
      <c r="AB40" s="96" t="s">
        <v>35</v>
      </c>
    </row>
    <row r="41" spans="1:28" x14ac:dyDescent="0.25">
      <c r="A41" s="91" t="s">
        <v>33</v>
      </c>
      <c r="B41" s="95">
        <v>37691</v>
      </c>
      <c r="C41" s="96">
        <v>1004</v>
      </c>
      <c r="D41" s="96"/>
      <c r="E41" s="96"/>
      <c r="F41" s="97">
        <v>0.12</v>
      </c>
      <c r="G41" s="98">
        <v>3.7168511999999998</v>
      </c>
      <c r="H41" s="97">
        <v>0.64</v>
      </c>
      <c r="I41" s="98">
        <v>8.9642879999999998</v>
      </c>
      <c r="J41" s="97">
        <v>0.04</v>
      </c>
      <c r="K41" s="98">
        <v>0.56026799999999999</v>
      </c>
      <c r="L41" s="98">
        <v>4.96</v>
      </c>
      <c r="M41" s="116">
        <v>139.30408</v>
      </c>
      <c r="N41" s="97">
        <v>0.34</v>
      </c>
      <c r="O41" s="98">
        <v>10.5310784</v>
      </c>
      <c r="P41" s="106">
        <v>6.21</v>
      </c>
      <c r="Q41" s="116">
        <v>86.981606999999997</v>
      </c>
      <c r="R41" s="97">
        <v>0.36</v>
      </c>
      <c r="S41" s="97">
        <v>11.150553599999999</v>
      </c>
      <c r="T41" s="97">
        <v>0.99229999999999996</v>
      </c>
      <c r="U41" s="97">
        <v>0.22</v>
      </c>
      <c r="V41" s="117">
        <v>34.880000000000003</v>
      </c>
      <c r="W41" s="98">
        <v>24.5</v>
      </c>
      <c r="X41" s="97">
        <v>8.2420000000000009</v>
      </c>
      <c r="Y41" s="97">
        <v>7.04</v>
      </c>
      <c r="Z41" s="97">
        <v>0.17</v>
      </c>
      <c r="AA41" s="96" t="s">
        <v>35</v>
      </c>
      <c r="AB41" s="96">
        <v>1</v>
      </c>
    </row>
    <row r="42" spans="1:28" x14ac:dyDescent="0.25">
      <c r="A42" s="91" t="s">
        <v>33</v>
      </c>
      <c r="B42" s="95">
        <v>37733</v>
      </c>
      <c r="C42" s="96">
        <v>1100</v>
      </c>
      <c r="D42" s="96"/>
      <c r="E42" s="96"/>
      <c r="F42" s="97">
        <v>0.1</v>
      </c>
      <c r="G42" s="98">
        <v>3.0973760000000001</v>
      </c>
      <c r="H42" s="97">
        <v>0.32</v>
      </c>
      <c r="I42" s="98">
        <v>4.4821439999999999</v>
      </c>
      <c r="J42" s="97">
        <v>7.0000000000000007E-2</v>
      </c>
      <c r="K42" s="98">
        <v>0.98046900000000015</v>
      </c>
      <c r="L42" s="98">
        <v>2.9</v>
      </c>
      <c r="M42" s="116">
        <v>81.447949999999992</v>
      </c>
      <c r="N42" s="97">
        <v>0.33</v>
      </c>
      <c r="O42" s="98">
        <v>10.2213408</v>
      </c>
      <c r="P42" s="106">
        <v>5.23</v>
      </c>
      <c r="Q42" s="116">
        <v>73.255041000000006</v>
      </c>
      <c r="R42" s="97">
        <v>0.36</v>
      </c>
      <c r="S42" s="97">
        <v>11.150553599999999</v>
      </c>
      <c r="T42" s="97">
        <v>1.0309999999999999</v>
      </c>
      <c r="U42" s="97">
        <v>0.06</v>
      </c>
      <c r="V42" s="117">
        <v>35.018000000000001</v>
      </c>
      <c r="W42" s="98">
        <v>25.1</v>
      </c>
      <c r="X42" s="97">
        <v>8.2579999999999991</v>
      </c>
      <c r="Y42" s="97">
        <v>7.06</v>
      </c>
      <c r="Z42" s="97">
        <v>0.08</v>
      </c>
      <c r="AA42" s="96" t="s">
        <v>35</v>
      </c>
      <c r="AB42" s="96" t="s">
        <v>35</v>
      </c>
    </row>
    <row r="43" spans="1:28" x14ac:dyDescent="0.25">
      <c r="A43" s="91" t="s">
        <v>33</v>
      </c>
      <c r="B43" s="95">
        <v>37851</v>
      </c>
      <c r="C43" s="96">
        <v>1300</v>
      </c>
      <c r="D43" s="96"/>
      <c r="E43" s="96"/>
      <c r="F43" s="97">
        <v>7.0000000000000007E-2</v>
      </c>
      <c r="G43" s="98">
        <v>2.1681632</v>
      </c>
      <c r="H43" s="97">
        <v>0.34</v>
      </c>
      <c r="I43" s="98">
        <v>4.7622780000000002</v>
      </c>
      <c r="J43" s="97">
        <v>0.3</v>
      </c>
      <c r="K43" s="98">
        <v>4.2020099999999996</v>
      </c>
      <c r="L43" s="98">
        <v>6.16</v>
      </c>
      <c r="M43" s="116">
        <v>173.00667999999999</v>
      </c>
      <c r="N43" s="97">
        <v>0.38</v>
      </c>
      <c r="O43" s="98">
        <v>11.7700288</v>
      </c>
      <c r="P43" s="106">
        <v>7.5</v>
      </c>
      <c r="Q43" s="116">
        <v>105.05025000000001</v>
      </c>
      <c r="R43" s="97">
        <v>0.38</v>
      </c>
      <c r="S43" s="97">
        <v>11.7700288</v>
      </c>
      <c r="T43" s="97" t="s">
        <v>37</v>
      </c>
      <c r="U43" s="97">
        <v>0.1</v>
      </c>
      <c r="V43" s="117">
        <v>34.869</v>
      </c>
      <c r="W43" s="98">
        <v>28.1</v>
      </c>
      <c r="X43" s="97">
        <v>8.2390000000000008</v>
      </c>
      <c r="Y43" s="97">
        <v>6.82</v>
      </c>
      <c r="Z43" s="97">
        <v>0.05</v>
      </c>
      <c r="AA43" s="96" t="s">
        <v>35</v>
      </c>
      <c r="AB43" s="96" t="s">
        <v>35</v>
      </c>
    </row>
    <row r="44" spans="1:28" x14ac:dyDescent="0.25">
      <c r="A44" s="91" t="s">
        <v>33</v>
      </c>
      <c r="B44" s="95">
        <v>37923</v>
      </c>
      <c r="C44" s="96">
        <v>1048</v>
      </c>
      <c r="D44" s="96"/>
      <c r="E44" s="96"/>
      <c r="F44" s="97">
        <v>0.09</v>
      </c>
      <c r="G44" s="98">
        <v>2.7876383999999996</v>
      </c>
      <c r="H44" s="97">
        <v>7.0000000000000007E-2</v>
      </c>
      <c r="I44" s="98">
        <v>0.98046900000000015</v>
      </c>
      <c r="J44" s="97">
        <v>0.18</v>
      </c>
      <c r="K44" s="98">
        <v>2.5212059999999998</v>
      </c>
      <c r="L44" s="98">
        <v>3.07</v>
      </c>
      <c r="M44" s="116">
        <v>86.222484999999992</v>
      </c>
      <c r="N44" s="97">
        <v>0.36</v>
      </c>
      <c r="O44" s="98">
        <v>11.150553599999999</v>
      </c>
      <c r="P44" s="106">
        <v>4.17</v>
      </c>
      <c r="Q44" s="116">
        <v>58.407938999999999</v>
      </c>
      <c r="R44" s="97">
        <v>0.39</v>
      </c>
      <c r="S44" s="97">
        <v>12.0797664</v>
      </c>
      <c r="T44" s="97" t="s">
        <v>37</v>
      </c>
      <c r="U44" s="97">
        <v>0.11</v>
      </c>
      <c r="V44" s="117">
        <v>34.835999999999999</v>
      </c>
      <c r="W44" s="98">
        <v>27.6</v>
      </c>
      <c r="X44" s="97">
        <v>8.2129999999999992</v>
      </c>
      <c r="Y44" s="97" t="s">
        <v>37</v>
      </c>
      <c r="Z44" s="97">
        <v>0.16</v>
      </c>
      <c r="AA44" s="96" t="s">
        <v>35</v>
      </c>
      <c r="AB44" s="96" t="s">
        <v>35</v>
      </c>
    </row>
    <row r="45" spans="1:28" x14ac:dyDescent="0.25">
      <c r="A45" s="91" t="s">
        <v>33</v>
      </c>
      <c r="B45" s="95">
        <v>38057</v>
      </c>
      <c r="C45" s="96">
        <v>950</v>
      </c>
      <c r="D45" s="96"/>
      <c r="E45" s="96"/>
      <c r="F45" s="97">
        <v>0.16</v>
      </c>
      <c r="G45" s="98">
        <v>4.9558016</v>
      </c>
      <c r="H45" s="97">
        <v>0.41</v>
      </c>
      <c r="I45" s="98">
        <v>5.7427469999999996</v>
      </c>
      <c r="J45" s="97">
        <v>0.2</v>
      </c>
      <c r="K45" s="98">
        <v>2.8013400000000002</v>
      </c>
      <c r="L45" s="98">
        <v>2.9</v>
      </c>
      <c r="M45" s="116">
        <v>81.447949999999992</v>
      </c>
      <c r="N45" s="97">
        <v>0.41</v>
      </c>
      <c r="O45" s="98">
        <v>12.699241599999999</v>
      </c>
      <c r="P45" s="106">
        <v>5.16</v>
      </c>
      <c r="Q45" s="116">
        <v>72.274572000000006</v>
      </c>
      <c r="R45" s="97">
        <v>0.4</v>
      </c>
      <c r="S45" s="97">
        <v>12.389504000000001</v>
      </c>
      <c r="T45" s="97" t="s">
        <v>37</v>
      </c>
      <c r="U45" s="104" t="s">
        <v>37</v>
      </c>
      <c r="V45" s="117">
        <v>34.290999999999997</v>
      </c>
      <c r="W45" s="98">
        <v>25.6</v>
      </c>
      <c r="X45" s="97">
        <v>8.2530000000000001</v>
      </c>
      <c r="Y45" s="97">
        <v>6.24</v>
      </c>
      <c r="Z45" s="97">
        <v>0.17</v>
      </c>
      <c r="AA45" s="96" t="s">
        <v>35</v>
      </c>
      <c r="AB45" s="96" t="s">
        <v>35</v>
      </c>
    </row>
    <row r="46" spans="1:28" x14ac:dyDescent="0.25">
      <c r="A46" s="91" t="s">
        <v>33</v>
      </c>
      <c r="B46" s="95">
        <v>38127</v>
      </c>
      <c r="C46" s="96">
        <v>930</v>
      </c>
      <c r="D46" s="96"/>
      <c r="E46" s="96"/>
      <c r="F46" s="97">
        <v>0.12</v>
      </c>
      <c r="G46" s="98">
        <v>3.7168511999999998</v>
      </c>
      <c r="H46" s="97">
        <v>0.08</v>
      </c>
      <c r="I46" s="98">
        <v>1.120536</v>
      </c>
      <c r="J46" s="97">
        <v>0.18</v>
      </c>
      <c r="K46" s="98">
        <v>2.5212059999999998</v>
      </c>
      <c r="L46" s="98">
        <v>4.1900000000000004</v>
      </c>
      <c r="M46" s="116">
        <v>117.678245</v>
      </c>
      <c r="N46" s="97">
        <v>0.34</v>
      </c>
      <c r="O46" s="98">
        <v>10.5310784</v>
      </c>
      <c r="P46" s="106">
        <v>5.55</v>
      </c>
      <c r="Q46" s="116">
        <v>77.737184999999997</v>
      </c>
      <c r="R46" s="97">
        <v>0.36</v>
      </c>
      <c r="S46" s="97">
        <v>11.150553599999999</v>
      </c>
      <c r="T46" s="97" t="s">
        <v>37</v>
      </c>
      <c r="U46" s="104" t="s">
        <v>37</v>
      </c>
      <c r="V46" s="97">
        <v>33.51</v>
      </c>
      <c r="W46" s="98">
        <v>26.5</v>
      </c>
      <c r="X46" s="97">
        <v>8.2260000000000009</v>
      </c>
      <c r="Y46" s="97">
        <v>6.82</v>
      </c>
      <c r="Z46" s="97">
        <v>0.01</v>
      </c>
      <c r="AA46" s="96" t="s">
        <v>35</v>
      </c>
      <c r="AB46" s="96" t="s">
        <v>35</v>
      </c>
    </row>
    <row r="47" spans="1:28" x14ac:dyDescent="0.25">
      <c r="A47" s="91" t="s">
        <v>33</v>
      </c>
      <c r="B47" s="95">
        <v>38250</v>
      </c>
      <c r="C47" s="96">
        <v>935</v>
      </c>
      <c r="D47" s="96"/>
      <c r="E47" s="96"/>
      <c r="F47" s="97">
        <v>0.09</v>
      </c>
      <c r="G47" s="98">
        <v>2.7876383999999996</v>
      </c>
      <c r="H47" s="97">
        <v>0.05</v>
      </c>
      <c r="I47" s="98">
        <v>0.70033500000000004</v>
      </c>
      <c r="J47" s="97">
        <v>0.19</v>
      </c>
      <c r="K47" s="98">
        <v>2.661273</v>
      </c>
      <c r="L47" s="98">
        <v>3.06</v>
      </c>
      <c r="M47" s="116">
        <v>85.941630000000004</v>
      </c>
      <c r="N47" s="97">
        <v>0.34</v>
      </c>
      <c r="O47" s="98">
        <v>10.5310784</v>
      </c>
      <c r="P47" s="106">
        <v>5.86</v>
      </c>
      <c r="Q47" s="116">
        <v>82.079262</v>
      </c>
      <c r="R47" s="97">
        <v>0.34</v>
      </c>
      <c r="S47" s="97">
        <v>10.5310784</v>
      </c>
      <c r="T47" s="97" t="s">
        <v>37</v>
      </c>
      <c r="U47" s="97">
        <v>0.18</v>
      </c>
      <c r="V47" s="97">
        <v>33.72</v>
      </c>
      <c r="W47" s="98">
        <v>27.7</v>
      </c>
      <c r="X47" s="97">
        <v>8.24</v>
      </c>
      <c r="Y47" s="97">
        <v>6.6</v>
      </c>
      <c r="Z47" s="97">
        <v>0.11</v>
      </c>
      <c r="AA47" s="96" t="s">
        <v>35</v>
      </c>
      <c r="AB47" s="96" t="s">
        <v>35</v>
      </c>
    </row>
    <row r="48" spans="1:28" x14ac:dyDescent="0.25">
      <c r="A48" s="91" t="s">
        <v>33</v>
      </c>
      <c r="B48" s="95">
        <v>38308</v>
      </c>
      <c r="C48" s="96">
        <v>906</v>
      </c>
      <c r="D48" s="96"/>
      <c r="E48" s="96"/>
      <c r="F48" s="97">
        <v>0.11</v>
      </c>
      <c r="G48" s="98">
        <v>3.4071135999999997</v>
      </c>
      <c r="H48" s="97">
        <v>0.17</v>
      </c>
      <c r="I48" s="98">
        <v>2.3811390000000001</v>
      </c>
      <c r="J48" s="97">
        <v>0.26</v>
      </c>
      <c r="K48" s="98">
        <v>3.6417420000000003</v>
      </c>
      <c r="L48" s="98">
        <v>2.31</v>
      </c>
      <c r="M48" s="116">
        <v>64.877504999999999</v>
      </c>
      <c r="N48" s="97">
        <v>0.36</v>
      </c>
      <c r="O48" s="98">
        <v>11.150553599999999</v>
      </c>
      <c r="P48" s="106">
        <v>5.8</v>
      </c>
      <c r="Q48" s="116">
        <v>81.238860000000003</v>
      </c>
      <c r="R48" s="97">
        <v>0.35</v>
      </c>
      <c r="S48" s="97">
        <v>10.840815999999998</v>
      </c>
      <c r="T48" s="97" t="s">
        <v>37</v>
      </c>
      <c r="U48" s="97">
        <v>0.08</v>
      </c>
      <c r="V48" s="97">
        <v>33.6</v>
      </c>
      <c r="W48" s="98">
        <v>27.1</v>
      </c>
      <c r="X48" s="97">
        <v>8.2720000000000002</v>
      </c>
      <c r="Y48" s="97">
        <v>6.59</v>
      </c>
      <c r="Z48" s="97">
        <v>0.03</v>
      </c>
      <c r="AA48" s="96" t="s">
        <v>35</v>
      </c>
      <c r="AB48" s="96" t="s">
        <v>35</v>
      </c>
    </row>
    <row r="49" spans="1:28" x14ac:dyDescent="0.25">
      <c r="A49" s="91" t="s">
        <v>33</v>
      </c>
      <c r="B49" s="95">
        <v>38365</v>
      </c>
      <c r="C49" s="96">
        <v>1030</v>
      </c>
      <c r="D49" s="96"/>
      <c r="E49" s="96"/>
      <c r="F49" s="97">
        <v>7.0000000000000007E-2</v>
      </c>
      <c r="G49" s="98">
        <v>2.1681632</v>
      </c>
      <c r="H49" s="97">
        <v>0.21</v>
      </c>
      <c r="I49" s="98">
        <v>2.9414069999999999</v>
      </c>
      <c r="J49" s="97">
        <v>0.08</v>
      </c>
      <c r="K49" s="98">
        <v>1.120536</v>
      </c>
      <c r="L49" s="98">
        <v>3.62</v>
      </c>
      <c r="M49" s="116">
        <v>101.66951</v>
      </c>
      <c r="N49" s="97">
        <v>0.27</v>
      </c>
      <c r="O49" s="98">
        <v>8.3629151999999998</v>
      </c>
      <c r="P49" s="106">
        <v>4.09</v>
      </c>
      <c r="Q49" s="116">
        <v>57.287402999999998</v>
      </c>
      <c r="R49" s="97">
        <v>0.28000000000000003</v>
      </c>
      <c r="S49" s="97">
        <v>8.6726527999999998</v>
      </c>
      <c r="T49" s="97" t="s">
        <v>37</v>
      </c>
      <c r="U49" s="97">
        <v>0.06</v>
      </c>
      <c r="V49" s="117">
        <v>35.851999999999997</v>
      </c>
      <c r="W49" s="98">
        <v>25.2</v>
      </c>
      <c r="X49" s="97">
        <v>8.3309999999999995</v>
      </c>
      <c r="Y49" s="97">
        <v>6.78</v>
      </c>
      <c r="Z49" s="97">
        <v>0.09</v>
      </c>
      <c r="AA49" s="96" t="s">
        <v>35</v>
      </c>
      <c r="AB49" s="96" t="s">
        <v>35</v>
      </c>
    </row>
    <row r="50" spans="1:28" x14ac:dyDescent="0.25">
      <c r="A50" s="91" t="s">
        <v>33</v>
      </c>
      <c r="B50" s="95">
        <v>38453</v>
      </c>
      <c r="C50" s="96">
        <v>1026</v>
      </c>
      <c r="D50" s="96"/>
      <c r="E50" s="96"/>
      <c r="F50" s="97">
        <v>0.24</v>
      </c>
      <c r="G50" s="98">
        <v>7.4337023999999996</v>
      </c>
      <c r="H50" s="97">
        <v>1.54</v>
      </c>
      <c r="I50" s="98">
        <v>21.570318</v>
      </c>
      <c r="J50" s="97">
        <v>0.28000000000000003</v>
      </c>
      <c r="K50" s="98">
        <v>3.9218760000000006</v>
      </c>
      <c r="L50" s="98">
        <v>11.21</v>
      </c>
      <c r="M50" s="116">
        <v>314.83845500000001</v>
      </c>
      <c r="N50" s="97">
        <v>0.41</v>
      </c>
      <c r="O50" s="98">
        <v>12.699241599999999</v>
      </c>
      <c r="P50" s="106">
        <v>6.27</v>
      </c>
      <c r="Q50" s="116">
        <v>87.822008999999994</v>
      </c>
      <c r="R50" s="97">
        <v>0.42</v>
      </c>
      <c r="S50" s="97">
        <v>13.008979199999999</v>
      </c>
      <c r="T50" s="97" t="s">
        <v>37</v>
      </c>
      <c r="U50" s="97">
        <v>0.12</v>
      </c>
      <c r="V50" s="117">
        <v>34.231999999999999</v>
      </c>
      <c r="W50" s="98">
        <v>25.2</v>
      </c>
      <c r="X50" s="97">
        <v>8.3019999999999996</v>
      </c>
      <c r="Y50" s="97">
        <v>7.08</v>
      </c>
      <c r="Z50" s="97">
        <v>0.08</v>
      </c>
      <c r="AA50" s="96" t="s">
        <v>35</v>
      </c>
      <c r="AB50" s="96">
        <v>1</v>
      </c>
    </row>
    <row r="51" spans="1:28" x14ac:dyDescent="0.25">
      <c r="A51" s="91" t="s">
        <v>33</v>
      </c>
      <c r="B51" s="95">
        <v>38553</v>
      </c>
      <c r="C51" s="96">
        <v>1012</v>
      </c>
      <c r="D51" s="96"/>
      <c r="E51" s="96"/>
      <c r="F51" s="97">
        <v>0.06</v>
      </c>
      <c r="G51" s="98">
        <v>1.8584255999999999</v>
      </c>
      <c r="H51" s="97">
        <v>0.02</v>
      </c>
      <c r="I51" s="98">
        <v>0.28013399999999999</v>
      </c>
      <c r="J51" s="97">
        <v>0.32</v>
      </c>
      <c r="K51" s="98">
        <v>4.4821439999999999</v>
      </c>
      <c r="L51" s="98">
        <v>1.38</v>
      </c>
      <c r="M51" s="116">
        <v>38.757989999999999</v>
      </c>
      <c r="N51" s="97">
        <v>0.35</v>
      </c>
      <c r="O51" s="98">
        <v>10.840815999999998</v>
      </c>
      <c r="P51" s="106">
        <v>4.3899999999999997</v>
      </c>
      <c r="Q51" s="116">
        <v>61.489412999999999</v>
      </c>
      <c r="R51" s="97">
        <v>0.35</v>
      </c>
      <c r="S51" s="97">
        <v>10.840815999999998</v>
      </c>
      <c r="T51" s="97" t="s">
        <v>37</v>
      </c>
      <c r="U51" s="97">
        <v>0.08</v>
      </c>
      <c r="V51" s="117">
        <v>34.756</v>
      </c>
      <c r="W51" s="98">
        <v>26.6</v>
      </c>
      <c r="X51" s="97">
        <v>8.2539999999999996</v>
      </c>
      <c r="Y51" s="97">
        <v>6.67</v>
      </c>
      <c r="Z51" s="97">
        <v>0.01</v>
      </c>
      <c r="AA51" s="96" t="s">
        <v>35</v>
      </c>
      <c r="AB51" s="96" t="s">
        <v>35</v>
      </c>
    </row>
    <row r="52" spans="1:28" x14ac:dyDescent="0.25">
      <c r="A52" s="91" t="s">
        <v>33</v>
      </c>
      <c r="B52" s="101">
        <v>38636</v>
      </c>
      <c r="C52" s="96">
        <v>900</v>
      </c>
      <c r="D52" s="96"/>
      <c r="E52" s="96"/>
      <c r="F52" s="97">
        <v>0.06</v>
      </c>
      <c r="G52" s="98">
        <v>1.8584255999999999</v>
      </c>
      <c r="H52" s="97">
        <v>7.0000000000000007E-2</v>
      </c>
      <c r="I52" s="98">
        <v>0.98046900000000015</v>
      </c>
      <c r="J52" s="97">
        <v>0.08</v>
      </c>
      <c r="K52" s="98">
        <v>1.120536</v>
      </c>
      <c r="L52" s="98">
        <v>4.01</v>
      </c>
      <c r="M52" s="116">
        <v>112.62285499999999</v>
      </c>
      <c r="N52" s="97">
        <v>0.31</v>
      </c>
      <c r="O52" s="98">
        <v>9.6018656</v>
      </c>
      <c r="P52" s="106">
        <v>3.63</v>
      </c>
      <c r="Q52" s="116">
        <v>50.844321000000001</v>
      </c>
      <c r="R52" s="97">
        <v>0.31</v>
      </c>
      <c r="S52" s="97">
        <v>9.6018656</v>
      </c>
      <c r="T52" s="97">
        <v>1.2549999999999999</v>
      </c>
      <c r="U52" s="97">
        <v>0.17</v>
      </c>
      <c r="V52" s="117">
        <v>34.938000000000002</v>
      </c>
      <c r="W52" s="98">
        <v>26.5</v>
      </c>
      <c r="X52" s="97">
        <v>8.2789999999999999</v>
      </c>
      <c r="Y52" s="97">
        <v>6.64</v>
      </c>
      <c r="Z52" s="97">
        <v>0.12</v>
      </c>
      <c r="AA52" s="96" t="s">
        <v>35</v>
      </c>
      <c r="AB52" s="96">
        <v>1</v>
      </c>
    </row>
    <row r="53" spans="1:28" x14ac:dyDescent="0.25">
      <c r="A53" s="91" t="s">
        <v>33</v>
      </c>
      <c r="B53" s="101">
        <v>38789</v>
      </c>
      <c r="C53" s="96">
        <v>944</v>
      </c>
      <c r="D53" s="96"/>
      <c r="E53" s="96"/>
      <c r="F53" s="97">
        <v>0.26</v>
      </c>
      <c r="G53" s="98">
        <v>8.0531775999999997</v>
      </c>
      <c r="H53" s="97">
        <v>3.2</v>
      </c>
      <c r="I53" s="98">
        <v>44.821440000000003</v>
      </c>
      <c r="J53" s="97">
        <v>0.28000000000000003</v>
      </c>
      <c r="K53" s="98">
        <v>3.9218760000000006</v>
      </c>
      <c r="L53" s="98">
        <v>20.34</v>
      </c>
      <c r="M53" s="116">
        <v>571.25906999999995</v>
      </c>
      <c r="N53" s="97">
        <v>0.55000000000000004</v>
      </c>
      <c r="O53" s="98">
        <v>17.035568000000001</v>
      </c>
      <c r="P53" s="106">
        <v>8.7200000000000006</v>
      </c>
      <c r="Q53" s="116">
        <v>122.13842400000001</v>
      </c>
      <c r="R53" s="97">
        <v>0.54</v>
      </c>
      <c r="S53" s="97">
        <v>16.7258304</v>
      </c>
      <c r="T53" s="97" t="s">
        <v>37</v>
      </c>
      <c r="U53" s="97">
        <v>0.19</v>
      </c>
      <c r="V53" s="117">
        <v>34.265999999999998</v>
      </c>
      <c r="W53" s="98">
        <v>24.4</v>
      </c>
      <c r="X53" s="97">
        <v>8.2810000000000006</v>
      </c>
      <c r="Y53" s="97">
        <v>7.23</v>
      </c>
      <c r="Z53" s="97">
        <v>0.12</v>
      </c>
      <c r="AA53" s="96" t="s">
        <v>35</v>
      </c>
      <c r="AB53" s="96" t="s">
        <v>35</v>
      </c>
    </row>
    <row r="54" spans="1:28" x14ac:dyDescent="0.25">
      <c r="A54" s="91" t="s">
        <v>33</v>
      </c>
      <c r="B54" s="101">
        <v>38852</v>
      </c>
      <c r="C54" s="96">
        <v>943</v>
      </c>
      <c r="D54" s="96"/>
      <c r="E54" s="96"/>
      <c r="F54" s="97">
        <v>0.42</v>
      </c>
      <c r="G54" s="98">
        <v>13.008979199999999</v>
      </c>
      <c r="H54" s="97">
        <v>5.14</v>
      </c>
      <c r="I54" s="98">
        <v>71.994438000000002</v>
      </c>
      <c r="J54" s="97">
        <v>0.67</v>
      </c>
      <c r="K54" s="98">
        <v>9.3844890000000003</v>
      </c>
      <c r="L54" s="98">
        <v>39.26</v>
      </c>
      <c r="M54" s="116">
        <v>1102.6367299999999</v>
      </c>
      <c r="N54" s="97">
        <v>0.76</v>
      </c>
      <c r="O54" s="98">
        <v>23.540057600000001</v>
      </c>
      <c r="P54" s="106">
        <v>10.214285714285714</v>
      </c>
      <c r="Q54" s="116">
        <v>143.0684357142857</v>
      </c>
      <c r="R54" s="97">
        <v>0.89</v>
      </c>
      <c r="S54" s="97">
        <v>27.5666464</v>
      </c>
      <c r="T54" s="97">
        <v>1.1200000000000001</v>
      </c>
      <c r="U54" s="97">
        <v>0.24</v>
      </c>
      <c r="V54" s="117">
        <v>33.529000000000003</v>
      </c>
      <c r="W54" s="98">
        <v>25</v>
      </c>
      <c r="X54" s="97">
        <v>8.2620000000000005</v>
      </c>
      <c r="Y54" s="97">
        <v>7.12</v>
      </c>
      <c r="Z54" s="97">
        <v>0.84</v>
      </c>
      <c r="AA54" s="96" t="s">
        <v>35</v>
      </c>
      <c r="AB54" s="96" t="s">
        <v>35</v>
      </c>
    </row>
    <row r="55" spans="1:28" x14ac:dyDescent="0.25">
      <c r="A55" s="91" t="s">
        <v>33</v>
      </c>
      <c r="B55" s="101">
        <v>38943</v>
      </c>
      <c r="C55" s="96">
        <v>937</v>
      </c>
      <c r="D55" s="96"/>
      <c r="E55" s="96"/>
      <c r="F55" s="97">
        <v>0.15</v>
      </c>
      <c r="G55" s="98">
        <v>4.646064</v>
      </c>
      <c r="H55" s="97">
        <v>0.4</v>
      </c>
      <c r="I55" s="98">
        <v>5.6026800000000003</v>
      </c>
      <c r="J55" s="97">
        <v>0.32</v>
      </c>
      <c r="K55" s="98">
        <v>4.4821439999999999</v>
      </c>
      <c r="L55" s="98">
        <v>4.45</v>
      </c>
      <c r="M55" s="116">
        <v>124.980475</v>
      </c>
      <c r="N55" s="97">
        <v>0.44</v>
      </c>
      <c r="O55" s="98">
        <v>13.628454399999999</v>
      </c>
      <c r="P55" s="106">
        <v>5.8071428571428569</v>
      </c>
      <c r="Q55" s="116">
        <v>81.338907857142857</v>
      </c>
      <c r="R55" s="97">
        <v>0.41</v>
      </c>
      <c r="S55" s="97">
        <v>12.699241599999999</v>
      </c>
      <c r="T55" s="97">
        <v>1.1000000000000001</v>
      </c>
      <c r="U55" s="97">
        <v>0.13</v>
      </c>
      <c r="V55" s="117">
        <v>34.545000000000002</v>
      </c>
      <c r="W55" s="98">
        <v>26.5</v>
      </c>
      <c r="X55" s="97">
        <v>8.26</v>
      </c>
      <c r="Y55" s="97">
        <v>7.19</v>
      </c>
      <c r="Z55" s="97">
        <v>0.08</v>
      </c>
      <c r="AA55" s="96" t="s">
        <v>35</v>
      </c>
      <c r="AB55" s="96" t="s">
        <v>35</v>
      </c>
    </row>
    <row r="56" spans="1:28" x14ac:dyDescent="0.25">
      <c r="A56" s="91" t="s">
        <v>33</v>
      </c>
      <c r="B56" s="101">
        <v>39022</v>
      </c>
      <c r="C56" s="96">
        <v>943</v>
      </c>
      <c r="D56" s="96"/>
      <c r="E56" s="96"/>
      <c r="F56" s="97">
        <v>0.17</v>
      </c>
      <c r="G56" s="98">
        <v>5.2655392000000001</v>
      </c>
      <c r="H56" s="97">
        <v>0.99</v>
      </c>
      <c r="I56" s="98">
        <v>13.866633</v>
      </c>
      <c r="J56" s="97">
        <v>0.88</v>
      </c>
      <c r="K56" s="98">
        <v>12.325896</v>
      </c>
      <c r="L56" s="98">
        <v>9.94</v>
      </c>
      <c r="M56" s="116">
        <v>279.16987</v>
      </c>
      <c r="N56" s="97">
        <v>0.37</v>
      </c>
      <c r="O56" s="98">
        <v>11.460291199999999</v>
      </c>
      <c r="P56" s="106">
        <v>7.0714285714285712</v>
      </c>
      <c r="Q56" s="116">
        <v>99.047378571428567</v>
      </c>
      <c r="R56" s="97">
        <v>0.43</v>
      </c>
      <c r="S56" s="97">
        <v>13.318716799999999</v>
      </c>
      <c r="T56" s="97">
        <v>1.3</v>
      </c>
      <c r="U56" s="97">
        <v>0.22</v>
      </c>
      <c r="V56" s="117">
        <v>34.597999999999999</v>
      </c>
      <c r="W56" s="98">
        <v>26.8</v>
      </c>
      <c r="X56" s="97">
        <v>8.2729999999999997</v>
      </c>
      <c r="Y56" s="97">
        <v>7.12</v>
      </c>
      <c r="Z56" s="97">
        <v>0.23</v>
      </c>
      <c r="AA56" s="96" t="s">
        <v>35</v>
      </c>
      <c r="AB56" s="96" t="s">
        <v>35</v>
      </c>
    </row>
    <row r="57" spans="1:28" x14ac:dyDescent="0.25">
      <c r="A57" s="91" t="s">
        <v>33</v>
      </c>
      <c r="B57" s="101">
        <v>39125</v>
      </c>
      <c r="C57" s="96">
        <v>1005</v>
      </c>
      <c r="D57" s="96"/>
      <c r="E57" s="96"/>
      <c r="F57" s="97">
        <v>0.17</v>
      </c>
      <c r="G57" s="98">
        <v>5.2655392000000001</v>
      </c>
      <c r="H57" s="97">
        <v>0.97</v>
      </c>
      <c r="I57" s="98">
        <v>13.586499</v>
      </c>
      <c r="J57" s="97">
        <v>0.46</v>
      </c>
      <c r="K57" s="98">
        <v>6.4430820000000004</v>
      </c>
      <c r="L57" s="98">
        <v>7.3</v>
      </c>
      <c r="M57" s="116">
        <v>205.02414999999999</v>
      </c>
      <c r="N57" s="97">
        <v>0.41</v>
      </c>
      <c r="O57" s="98">
        <v>12.699241599999999</v>
      </c>
      <c r="P57" s="106">
        <v>6.2714285714285714</v>
      </c>
      <c r="Q57" s="116">
        <v>87.842018571428568</v>
      </c>
      <c r="R57" s="97">
        <v>0.41</v>
      </c>
      <c r="S57" s="97">
        <v>12.699241599999999</v>
      </c>
      <c r="T57" s="97">
        <v>1.1299999999999999</v>
      </c>
      <c r="U57" s="97">
        <v>0.44</v>
      </c>
      <c r="V57" s="117">
        <v>34.414000000000001</v>
      </c>
      <c r="W57" s="98">
        <v>24.5</v>
      </c>
      <c r="X57" s="97">
        <v>8.2279999999999998</v>
      </c>
      <c r="Y57" s="97">
        <v>6.81</v>
      </c>
      <c r="Z57" s="97">
        <v>0.19</v>
      </c>
      <c r="AA57" s="96" t="s">
        <v>35</v>
      </c>
      <c r="AB57" s="96" t="s">
        <v>35</v>
      </c>
    </row>
    <row r="58" spans="1:28" x14ac:dyDescent="0.25">
      <c r="A58" s="91" t="s">
        <v>33</v>
      </c>
      <c r="B58" s="101">
        <v>39181</v>
      </c>
      <c r="C58" s="96">
        <v>938</v>
      </c>
      <c r="D58" s="96"/>
      <c r="E58" s="96"/>
      <c r="F58" s="97">
        <v>0.13</v>
      </c>
      <c r="G58" s="98">
        <v>4.0265887999999999</v>
      </c>
      <c r="H58" s="97">
        <v>0.15</v>
      </c>
      <c r="I58" s="98">
        <v>2.1010049999999998</v>
      </c>
      <c r="J58" s="97">
        <v>0.39</v>
      </c>
      <c r="K58" s="98">
        <v>5.4626130000000002</v>
      </c>
      <c r="L58" s="98">
        <v>5.18</v>
      </c>
      <c r="M58" s="116">
        <v>145.48289</v>
      </c>
      <c r="N58" s="97">
        <v>0.36</v>
      </c>
      <c r="O58" s="98">
        <v>11.150553599999999</v>
      </c>
      <c r="P58" s="106">
        <v>4.8071428571428569</v>
      </c>
      <c r="Q58" s="116">
        <v>67.332207857142862</v>
      </c>
      <c r="R58" s="97">
        <v>0.54</v>
      </c>
      <c r="S58" s="97">
        <v>16.7258304</v>
      </c>
      <c r="T58" s="97">
        <v>0.98</v>
      </c>
      <c r="U58" s="97">
        <v>0.49</v>
      </c>
      <c r="V58" s="117">
        <v>34.658000000000001</v>
      </c>
      <c r="W58" s="98">
        <v>25.1</v>
      </c>
      <c r="X58" s="97">
        <v>8.2140000000000004</v>
      </c>
      <c r="Y58" s="97">
        <v>6.62</v>
      </c>
      <c r="Z58" s="97">
        <v>0.02</v>
      </c>
      <c r="AA58" s="96" t="s">
        <v>35</v>
      </c>
      <c r="AB58" s="96" t="s">
        <v>35</v>
      </c>
    </row>
    <row r="59" spans="1:28" x14ac:dyDescent="0.25">
      <c r="A59" s="91" t="s">
        <v>38</v>
      </c>
      <c r="B59" s="101">
        <v>39351</v>
      </c>
      <c r="C59" s="96">
        <v>855</v>
      </c>
      <c r="D59" s="96" t="s">
        <v>61</v>
      </c>
      <c r="E59" s="105" t="s">
        <v>60</v>
      </c>
      <c r="F59" s="97">
        <v>0.19371235523229988</v>
      </c>
      <c r="G59" s="106">
        <v>6</v>
      </c>
      <c r="H59" s="97">
        <v>0.80675676640464922</v>
      </c>
      <c r="I59" s="106">
        <v>11.3</v>
      </c>
      <c r="J59" s="97">
        <v>0.33555369930104878</v>
      </c>
      <c r="K59" s="106">
        <v>4.7</v>
      </c>
      <c r="L59" s="98">
        <v>9.2716882377027279</v>
      </c>
      <c r="M59" s="119">
        <v>260.39999999999998</v>
      </c>
      <c r="N59" s="97">
        <v>0.43262426001880305</v>
      </c>
      <c r="O59" s="106">
        <v>13.4</v>
      </c>
      <c r="P59" s="98">
        <v>6.98951216203674</v>
      </c>
      <c r="Q59" s="119">
        <v>97.9</v>
      </c>
      <c r="U59" s="97">
        <v>0.08</v>
      </c>
      <c r="V59" s="117">
        <v>34.75</v>
      </c>
      <c r="W59" s="106">
        <v>26.76</v>
      </c>
      <c r="X59" s="102">
        <v>8.1</v>
      </c>
      <c r="Y59" s="102">
        <v>6.12</v>
      </c>
      <c r="Z59" s="97">
        <v>0.12</v>
      </c>
      <c r="AA59" s="120"/>
      <c r="AB59" s="120"/>
    </row>
    <row r="60" spans="1:28" x14ac:dyDescent="0.25">
      <c r="A60" s="91" t="s">
        <v>38</v>
      </c>
      <c r="B60" s="101">
        <v>39429</v>
      </c>
      <c r="C60" s="96">
        <v>1030</v>
      </c>
      <c r="D60" s="96" t="s">
        <v>61</v>
      </c>
      <c r="E60" s="105" t="s">
        <v>60</v>
      </c>
      <c r="F60" s="97">
        <v>6.1342245823561618E-2</v>
      </c>
      <c r="G60" s="106">
        <v>1.9</v>
      </c>
      <c r="H60" s="97">
        <v>0.61399187531681265</v>
      </c>
      <c r="I60" s="106">
        <v>8.6</v>
      </c>
      <c r="J60" s="97"/>
      <c r="K60" s="106"/>
      <c r="L60" s="98">
        <v>6.7650567018568299</v>
      </c>
      <c r="M60" s="119">
        <v>190</v>
      </c>
      <c r="N60" s="97">
        <v>0.43262426001880305</v>
      </c>
      <c r="O60" s="106">
        <v>13.4</v>
      </c>
      <c r="P60" s="98">
        <v>7.0323488045007032</v>
      </c>
      <c r="Q60" s="119">
        <v>98.5</v>
      </c>
      <c r="U60" s="97">
        <v>0.19</v>
      </c>
      <c r="V60" s="117">
        <v>34.671999999999997</v>
      </c>
      <c r="W60" s="98">
        <v>25.65</v>
      </c>
      <c r="X60" s="97">
        <v>8.36</v>
      </c>
      <c r="Y60" s="97">
        <v>6.43</v>
      </c>
      <c r="Z60" s="97">
        <v>0.23</v>
      </c>
      <c r="AA60" s="120"/>
      <c r="AB60" s="120"/>
    </row>
    <row r="61" spans="1:28" x14ac:dyDescent="0.25">
      <c r="A61" s="91" t="s">
        <v>38</v>
      </c>
      <c r="B61" s="101">
        <v>39517</v>
      </c>
      <c r="C61" s="96">
        <v>930</v>
      </c>
      <c r="D61" s="96" t="s">
        <v>61</v>
      </c>
      <c r="E61" s="105" t="s">
        <v>60</v>
      </c>
      <c r="F61" s="97">
        <v>2.259977477710165E-2</v>
      </c>
      <c r="G61" s="106">
        <v>0.7</v>
      </c>
      <c r="H61" s="97">
        <v>0.26415929519444264</v>
      </c>
      <c r="I61" s="106">
        <v>3.7</v>
      </c>
      <c r="J61" s="97">
        <v>5.7115523285284901E-2</v>
      </c>
      <c r="K61" s="106">
        <v>0.8</v>
      </c>
      <c r="L61" s="98">
        <v>3.4074522440405191</v>
      </c>
      <c r="M61" s="119">
        <v>95.7</v>
      </c>
      <c r="N61" s="97">
        <v>0.4067959459878297</v>
      </c>
      <c r="O61" s="106">
        <v>12.6</v>
      </c>
      <c r="P61" s="98">
        <v>7.8890816537799768</v>
      </c>
      <c r="Q61" s="119">
        <v>110.5</v>
      </c>
      <c r="U61" s="97">
        <v>0.09</v>
      </c>
      <c r="V61" s="111">
        <v>34.893000000000001</v>
      </c>
      <c r="W61" s="106">
        <v>24.93</v>
      </c>
      <c r="X61" s="102">
        <v>8.09</v>
      </c>
      <c r="Y61" s="102">
        <v>6.51</v>
      </c>
      <c r="Z61" s="111">
        <v>0.24</v>
      </c>
      <c r="AA61" s="120"/>
      <c r="AB61" s="120"/>
    </row>
    <row r="62" spans="1:28" x14ac:dyDescent="0.25">
      <c r="A62" s="91" t="s">
        <v>38</v>
      </c>
      <c r="B62" s="101">
        <v>39604</v>
      </c>
      <c r="C62" s="96">
        <v>941</v>
      </c>
      <c r="D62" s="96" t="s">
        <v>61</v>
      </c>
      <c r="E62" s="96" t="s">
        <v>60</v>
      </c>
      <c r="F62" s="97">
        <v>0.12268449164712324</v>
      </c>
      <c r="G62" s="106">
        <v>3.8</v>
      </c>
      <c r="H62" s="97">
        <v>0.19276489108783654</v>
      </c>
      <c r="I62" s="106">
        <v>2.7</v>
      </c>
      <c r="J62" s="97">
        <v>0.15706768903453347</v>
      </c>
      <c r="K62" s="106">
        <v>2.2000000000000002</v>
      </c>
      <c r="L62" s="98">
        <v>12.586566021612576</v>
      </c>
      <c r="M62" s="119">
        <v>353.5</v>
      </c>
      <c r="N62" s="97">
        <v>0.30025415061006483</v>
      </c>
      <c r="O62" s="106">
        <v>9.3000000000000007</v>
      </c>
      <c r="P62" s="98">
        <v>11.922865485803223</v>
      </c>
      <c r="Q62" s="119">
        <v>167</v>
      </c>
      <c r="U62" s="111">
        <v>0.1</v>
      </c>
      <c r="V62" s="121">
        <v>34.816600000000001</v>
      </c>
      <c r="W62" s="106">
        <v>24.9</v>
      </c>
      <c r="X62" s="102">
        <v>8.09</v>
      </c>
      <c r="Y62" s="111">
        <v>6.81</v>
      </c>
      <c r="Z62" s="111">
        <v>0.21</v>
      </c>
      <c r="AA62" s="120"/>
      <c r="AB62" s="120"/>
    </row>
    <row r="63" spans="1:28" x14ac:dyDescent="0.25">
      <c r="A63" s="112" t="s">
        <v>38</v>
      </c>
      <c r="B63" s="101">
        <v>39713</v>
      </c>
      <c r="C63" s="96">
        <v>1037</v>
      </c>
      <c r="D63" s="96" t="s">
        <v>61</v>
      </c>
      <c r="E63" s="96" t="s">
        <v>60</v>
      </c>
      <c r="F63" s="97">
        <v>6.779932433130495E-2</v>
      </c>
      <c r="G63" s="104">
        <v>2.1</v>
      </c>
      <c r="H63" s="97">
        <v>9.2812725338587962E-2</v>
      </c>
      <c r="I63" s="104">
        <v>1.3</v>
      </c>
      <c r="J63" s="97">
        <v>0.41408754381831547</v>
      </c>
      <c r="K63" s="104">
        <v>5.8</v>
      </c>
      <c r="L63" s="98">
        <v>2.0971675775756173</v>
      </c>
      <c r="M63" s="119">
        <v>58.9</v>
      </c>
      <c r="N63" s="97">
        <v>0.31962538613329478</v>
      </c>
      <c r="O63" s="104">
        <v>9.9</v>
      </c>
      <c r="P63" s="98">
        <v>5.4116958312807437</v>
      </c>
      <c r="Q63" s="119">
        <v>75.8</v>
      </c>
      <c r="U63" s="102">
        <v>0.1</v>
      </c>
      <c r="V63" s="121">
        <v>34.75</v>
      </c>
      <c r="W63" s="106">
        <v>26.63</v>
      </c>
      <c r="X63" s="102">
        <v>7.95</v>
      </c>
      <c r="Y63" s="102">
        <v>6.68</v>
      </c>
      <c r="Z63" s="102">
        <v>0.02</v>
      </c>
      <c r="AA63" s="120"/>
      <c r="AB63" s="120"/>
    </row>
    <row r="64" spans="1:28" x14ac:dyDescent="0.25">
      <c r="A64" s="112" t="s">
        <v>38</v>
      </c>
      <c r="B64" s="101">
        <v>39769</v>
      </c>
      <c r="C64" s="96">
        <v>916</v>
      </c>
      <c r="D64" s="96" t="s">
        <v>61</v>
      </c>
      <c r="E64" s="96" t="s">
        <v>60</v>
      </c>
      <c r="F64" s="97">
        <v>0.13237010940873822</v>
      </c>
      <c r="G64" s="104">
        <v>4.0999999999999996</v>
      </c>
      <c r="H64" s="97">
        <v>0.2284620931411396</v>
      </c>
      <c r="I64" s="104">
        <v>3.2</v>
      </c>
      <c r="J64" s="97">
        <v>0.27843817601576387</v>
      </c>
      <c r="K64" s="104">
        <v>3.9</v>
      </c>
      <c r="L64" s="98">
        <v>2.6526143383596517</v>
      </c>
      <c r="M64" s="119">
        <v>74.5</v>
      </c>
      <c r="N64" s="97">
        <v>0.28733999359457812</v>
      </c>
      <c r="O64" s="104">
        <v>8.9</v>
      </c>
      <c r="P64" s="98">
        <v>4.1194571169511738</v>
      </c>
      <c r="Q64" s="119">
        <v>57.7</v>
      </c>
      <c r="U64" s="102">
        <v>0.15</v>
      </c>
      <c r="V64" s="121">
        <v>34.950000000000003</v>
      </c>
      <c r="W64" s="106">
        <v>25.67</v>
      </c>
      <c r="X64" s="102">
        <v>8.1</v>
      </c>
      <c r="Y64" s="102">
        <v>5.39</v>
      </c>
      <c r="Z64" s="102">
        <v>0.02</v>
      </c>
      <c r="AA64" s="120"/>
      <c r="AB64" s="120"/>
    </row>
    <row r="65" spans="1:28" x14ac:dyDescent="0.25">
      <c r="A65" s="91" t="s">
        <v>38</v>
      </c>
      <c r="B65" s="101">
        <v>39853</v>
      </c>
      <c r="C65" s="96">
        <v>913</v>
      </c>
      <c r="D65" s="96" t="s">
        <v>61</v>
      </c>
      <c r="E65" s="96" t="s">
        <v>60</v>
      </c>
      <c r="F65" s="97">
        <v>0.19371235523229988</v>
      </c>
      <c r="G65" s="104">
        <v>6</v>
      </c>
      <c r="H65" s="97">
        <v>0.29985649724774571</v>
      </c>
      <c r="I65" s="104">
        <v>4.2</v>
      </c>
      <c r="J65" s="97">
        <v>0.1213704869812304</v>
      </c>
      <c r="K65" s="104">
        <v>1.7</v>
      </c>
      <c r="L65" s="98">
        <v>2.1292125830054656</v>
      </c>
      <c r="M65" s="119">
        <v>59.8</v>
      </c>
      <c r="N65" s="97">
        <v>0.31639684687942315</v>
      </c>
      <c r="O65" s="104">
        <v>9.8000000000000007</v>
      </c>
      <c r="P65" s="98">
        <v>4.6049390648760946</v>
      </c>
      <c r="Q65" s="119">
        <v>64.5</v>
      </c>
      <c r="U65" s="102">
        <v>0.27</v>
      </c>
      <c r="V65" s="121">
        <v>34.960999999999999</v>
      </c>
      <c r="W65" s="106">
        <v>24.89</v>
      </c>
      <c r="X65" s="102">
        <v>8.06</v>
      </c>
      <c r="Y65" s="102">
        <v>6.28</v>
      </c>
      <c r="Z65" s="102">
        <v>0.01</v>
      </c>
      <c r="AA65" s="120"/>
      <c r="AB65" s="120"/>
    </row>
    <row r="66" spans="1:28" x14ac:dyDescent="0.25">
      <c r="A66" s="91" t="s">
        <v>38</v>
      </c>
      <c r="B66" s="101">
        <v>39916</v>
      </c>
      <c r="C66" s="96">
        <v>907</v>
      </c>
      <c r="D66" s="96" t="s">
        <v>61</v>
      </c>
      <c r="E66" s="96" t="s">
        <v>60</v>
      </c>
      <c r="F66" s="97">
        <v>0.2905685328484498</v>
      </c>
      <c r="G66" s="104">
        <v>9</v>
      </c>
      <c r="H66" s="97">
        <v>0.36411146094369118</v>
      </c>
      <c r="I66" s="104">
        <v>5.0999999999999996</v>
      </c>
      <c r="J66" s="97">
        <v>0.32841425889038811</v>
      </c>
      <c r="K66" s="104">
        <v>4.5999999999999996</v>
      </c>
      <c r="L66" s="98">
        <v>3.7457050791333608</v>
      </c>
      <c r="M66" s="119">
        <v>105.2</v>
      </c>
      <c r="N66" s="97">
        <v>0.60373684047400122</v>
      </c>
      <c r="O66" s="104">
        <v>18.7</v>
      </c>
      <c r="P66" s="98">
        <v>5.6901340072965079</v>
      </c>
      <c r="Q66" s="119">
        <v>79.7</v>
      </c>
      <c r="U66" s="102">
        <v>0.2</v>
      </c>
      <c r="V66" s="121">
        <v>34.957999999999998</v>
      </c>
      <c r="W66" s="106">
        <v>23.86</v>
      </c>
      <c r="X66" s="102">
        <v>8.0500000000000007</v>
      </c>
      <c r="Y66" s="102">
        <v>6.06</v>
      </c>
      <c r="Z66" s="102">
        <v>0.05</v>
      </c>
      <c r="AA66" s="120"/>
      <c r="AB66" s="120"/>
    </row>
    <row r="67" spans="1:28" x14ac:dyDescent="0.25">
      <c r="A67" s="112" t="s">
        <v>38</v>
      </c>
      <c r="B67" s="95">
        <v>40065</v>
      </c>
      <c r="C67" s="96">
        <v>856</v>
      </c>
      <c r="D67" s="96" t="s">
        <v>61</v>
      </c>
      <c r="E67" s="96" t="s">
        <v>60</v>
      </c>
      <c r="F67" s="97">
        <v>0.34545370016426807</v>
      </c>
      <c r="G67" s="104">
        <v>10.7</v>
      </c>
      <c r="H67" s="97">
        <v>0.36411146094369118</v>
      </c>
      <c r="I67" s="104">
        <v>5.0999999999999996</v>
      </c>
      <c r="J67" s="97">
        <v>0.15706768903453347</v>
      </c>
      <c r="K67" s="104">
        <v>2.2000000000000002</v>
      </c>
      <c r="L67" s="98">
        <v>9.8200138861690203</v>
      </c>
      <c r="M67" s="119">
        <v>275.8</v>
      </c>
      <c r="N67" s="97">
        <v>0.6457078507743329</v>
      </c>
      <c r="O67" s="104">
        <v>20</v>
      </c>
      <c r="P67" s="98">
        <v>7.1965559339458967</v>
      </c>
      <c r="Q67" s="119">
        <v>100.8</v>
      </c>
      <c r="U67" s="102">
        <v>0.11</v>
      </c>
      <c r="V67" s="102">
        <v>35.08</v>
      </c>
      <c r="W67" s="106">
        <v>26.79</v>
      </c>
      <c r="X67" s="102">
        <v>8.2200000000000006</v>
      </c>
      <c r="Y67" s="102">
        <v>6.01</v>
      </c>
      <c r="Z67" s="102">
        <v>0.06</v>
      </c>
      <c r="AA67" s="120"/>
      <c r="AB67" s="120"/>
    </row>
    <row r="68" spans="1:28" x14ac:dyDescent="0.25">
      <c r="A68" s="112" t="s">
        <v>38</v>
      </c>
      <c r="B68" s="95">
        <v>40140</v>
      </c>
      <c r="C68" s="96">
        <v>928</v>
      </c>
      <c r="D68" s="96" t="s">
        <v>61</v>
      </c>
      <c r="E68" s="96" t="s">
        <v>60</v>
      </c>
      <c r="F68" s="97">
        <v>2.4536898329424649E-2</v>
      </c>
      <c r="G68" s="104">
        <v>0.76</v>
      </c>
      <c r="H68" s="97">
        <v>0.32841425889038811</v>
      </c>
      <c r="I68" s="104">
        <v>4.5999999999999996</v>
      </c>
      <c r="J68" s="97">
        <v>4.2836642463963674E-2</v>
      </c>
      <c r="K68" s="104">
        <v>0.6</v>
      </c>
      <c r="L68" s="98">
        <v>33.469227893396948</v>
      </c>
      <c r="M68" s="119">
        <v>940</v>
      </c>
      <c r="N68" s="97">
        <v>0.31316830762555142</v>
      </c>
      <c r="O68" s="104">
        <v>9.6999999999999993</v>
      </c>
      <c r="P68" s="98">
        <v>6.4040780483625692</v>
      </c>
      <c r="Q68" s="119">
        <v>89.7</v>
      </c>
      <c r="U68" s="102">
        <v>0.08</v>
      </c>
      <c r="V68" s="102">
        <v>35.17</v>
      </c>
      <c r="W68" s="106">
        <v>25.3</v>
      </c>
      <c r="X68" s="102">
        <v>8.25</v>
      </c>
      <c r="Y68" s="102">
        <v>6.13</v>
      </c>
      <c r="Z68" s="102">
        <v>0.18</v>
      </c>
      <c r="AA68" s="120"/>
      <c r="AB68" s="120"/>
    </row>
    <row r="69" spans="1:28" x14ac:dyDescent="0.25">
      <c r="A69" s="91" t="s">
        <v>38</v>
      </c>
      <c r="B69" s="95">
        <v>40232</v>
      </c>
      <c r="C69" s="96">
        <v>928</v>
      </c>
      <c r="D69" s="96" t="s">
        <v>61</v>
      </c>
      <c r="E69" s="96" t="s">
        <v>60</v>
      </c>
      <c r="F69" s="97">
        <v>0.16465550194745487</v>
      </c>
      <c r="G69" s="104">
        <v>5.0999999999999996</v>
      </c>
      <c r="H69" s="97">
        <v>0.43550586505029731</v>
      </c>
      <c r="I69" s="104">
        <v>6.1</v>
      </c>
      <c r="J69" s="97">
        <v>0.39266922258633369</v>
      </c>
      <c r="K69" s="104">
        <v>5.5</v>
      </c>
      <c r="L69" s="98">
        <v>42.691068344875468</v>
      </c>
      <c r="M69" s="119">
        <v>1199</v>
      </c>
      <c r="N69" s="97">
        <v>0.34868223941813981</v>
      </c>
      <c r="O69" s="104">
        <v>10.8</v>
      </c>
      <c r="P69" s="98">
        <v>5.0832815723903559</v>
      </c>
      <c r="Q69" s="119">
        <v>71.2</v>
      </c>
      <c r="U69" s="102">
        <v>0.1</v>
      </c>
      <c r="V69" s="102">
        <v>35.03</v>
      </c>
      <c r="W69" s="106">
        <v>24.57</v>
      </c>
      <c r="X69" s="102">
        <v>8.2100000000000009</v>
      </c>
      <c r="Y69" s="102">
        <v>6.23</v>
      </c>
      <c r="Z69" s="102">
        <v>0.32</v>
      </c>
      <c r="AA69" s="120"/>
      <c r="AB69" s="120"/>
    </row>
    <row r="70" spans="1:28" x14ac:dyDescent="0.25">
      <c r="A70" s="91" t="s">
        <v>38</v>
      </c>
      <c r="B70" s="95">
        <v>40323</v>
      </c>
      <c r="C70" s="96">
        <v>1056</v>
      </c>
      <c r="D70" s="96" t="s">
        <v>61</v>
      </c>
      <c r="E70" s="96" t="s">
        <v>60</v>
      </c>
      <c r="F70" s="97">
        <v>4.8428088808074969E-2</v>
      </c>
      <c r="G70" s="104">
        <v>1.5</v>
      </c>
      <c r="H70" s="97">
        <v>0.1213704869812304</v>
      </c>
      <c r="I70" s="104">
        <v>1.7</v>
      </c>
      <c r="J70" s="97">
        <v>0.1213704869812304</v>
      </c>
      <c r="K70" s="104">
        <v>1.7</v>
      </c>
      <c r="L70" s="98">
        <v>10.325612860728846</v>
      </c>
      <c r="M70" s="119">
        <v>290</v>
      </c>
      <c r="N70" s="97">
        <v>0.58436560495077128</v>
      </c>
      <c r="O70" s="104">
        <v>18.100000000000001</v>
      </c>
      <c r="P70" s="98">
        <v>6.2113131572747324</v>
      </c>
      <c r="Q70" s="119">
        <v>87</v>
      </c>
      <c r="U70" s="102">
        <v>0.08</v>
      </c>
      <c r="V70" s="102">
        <v>34.96</v>
      </c>
      <c r="W70" s="106">
        <v>25.14</v>
      </c>
      <c r="X70" s="102">
        <v>8.25</v>
      </c>
      <c r="Y70" s="102">
        <v>7.01</v>
      </c>
      <c r="Z70" s="102">
        <v>0.09</v>
      </c>
      <c r="AA70" s="120"/>
      <c r="AB70" s="120"/>
    </row>
    <row r="71" spans="1:28" x14ac:dyDescent="0.25">
      <c r="A71" s="112" t="s">
        <v>38</v>
      </c>
      <c r="B71" s="95">
        <v>40400</v>
      </c>
      <c r="C71" s="96">
        <v>937</v>
      </c>
      <c r="D71" s="96" t="s">
        <v>61</v>
      </c>
      <c r="E71" s="96" t="s">
        <v>60</v>
      </c>
      <c r="F71" s="97">
        <v>2.9056853284844981E-2</v>
      </c>
      <c r="G71" s="104">
        <v>0.9</v>
      </c>
      <c r="H71" s="97">
        <v>0.48548194792492161</v>
      </c>
      <c r="I71" s="104">
        <v>6.8</v>
      </c>
      <c r="J71" s="97">
        <v>0.26415929519444264</v>
      </c>
      <c r="K71" s="104">
        <v>3.7</v>
      </c>
      <c r="L71" s="98">
        <v>5.8393121005501056</v>
      </c>
      <c r="M71" s="119">
        <v>164</v>
      </c>
      <c r="N71" s="97">
        <v>0.28733999359457812</v>
      </c>
      <c r="O71" s="104">
        <v>8.9</v>
      </c>
      <c r="P71" s="98">
        <v>3.2555848272612393</v>
      </c>
      <c r="Q71" s="119">
        <v>45.6</v>
      </c>
      <c r="U71" s="102">
        <v>0.08</v>
      </c>
      <c r="V71" s="102">
        <v>34.840000000000003</v>
      </c>
      <c r="W71" s="102">
        <v>25.96</v>
      </c>
      <c r="X71" s="102">
        <v>8.24</v>
      </c>
      <c r="Y71" s="102">
        <v>6.45</v>
      </c>
      <c r="Z71" s="102">
        <v>7.0000000000000007E-2</v>
      </c>
      <c r="AA71" s="120"/>
      <c r="AB71" s="120"/>
    </row>
    <row r="72" spans="1:28" x14ac:dyDescent="0.25">
      <c r="A72" s="112" t="s">
        <v>38</v>
      </c>
      <c r="B72" s="95">
        <v>40490</v>
      </c>
      <c r="C72" s="96">
        <v>927</v>
      </c>
      <c r="D72" s="96" t="s">
        <v>61</v>
      </c>
      <c r="E72" s="96" t="s">
        <v>60</v>
      </c>
      <c r="F72" s="97">
        <v>2.4536898329424649E-2</v>
      </c>
      <c r="G72" s="104">
        <v>0.76</v>
      </c>
      <c r="H72" s="97">
        <v>0.28557761642642449</v>
      </c>
      <c r="I72" s="104">
        <v>4</v>
      </c>
      <c r="J72" s="97">
        <v>0.15706768903453347</v>
      </c>
      <c r="K72" s="106">
        <v>2.2000000000000002</v>
      </c>
      <c r="L72" s="98">
        <v>5.3159103451959204</v>
      </c>
      <c r="M72" s="119">
        <v>149.30000000000001</v>
      </c>
      <c r="N72" s="97">
        <v>0.37773909270298472</v>
      </c>
      <c r="O72" s="104">
        <v>11.7</v>
      </c>
      <c r="P72" s="98">
        <v>4.6549151477507191</v>
      </c>
      <c r="Q72" s="119">
        <v>65.2</v>
      </c>
      <c r="U72" s="102">
        <v>0.18</v>
      </c>
      <c r="V72" s="102">
        <v>35.25</v>
      </c>
      <c r="W72" s="102">
        <v>26.42</v>
      </c>
      <c r="X72" s="102">
        <v>8.24</v>
      </c>
      <c r="Y72" s="102">
        <v>6.18</v>
      </c>
      <c r="Z72" s="102">
        <v>0.04</v>
      </c>
      <c r="AA72" s="120"/>
      <c r="AB72" s="120"/>
    </row>
    <row r="73" spans="1:28" x14ac:dyDescent="0.25">
      <c r="A73" s="91" t="s">
        <v>38</v>
      </c>
      <c r="B73" s="95">
        <v>40554</v>
      </c>
      <c r="C73" s="96">
        <v>935</v>
      </c>
      <c r="D73" s="96" t="s">
        <v>61</v>
      </c>
      <c r="E73" s="96" t="s">
        <v>60</v>
      </c>
      <c r="F73" s="97">
        <v>0.13237010940873822</v>
      </c>
      <c r="G73" s="104">
        <v>4.0999999999999996</v>
      </c>
      <c r="H73" s="97">
        <v>0.20704377190915774</v>
      </c>
      <c r="I73" s="104">
        <v>2.9</v>
      </c>
      <c r="J73" s="97">
        <v>2.8557761642642451E-2</v>
      </c>
      <c r="K73" s="106">
        <v>0.4</v>
      </c>
      <c r="L73" s="98">
        <v>3.3113172277509748</v>
      </c>
      <c r="M73" s="119">
        <v>93</v>
      </c>
      <c r="N73" s="97">
        <v>0.43585279927267467</v>
      </c>
      <c r="O73" s="104">
        <v>13.5</v>
      </c>
      <c r="P73" s="98">
        <v>3.9052739046313549</v>
      </c>
      <c r="Q73" s="119">
        <v>54.7</v>
      </c>
      <c r="U73" s="102">
        <v>0.09</v>
      </c>
      <c r="V73" s="102">
        <v>35.01</v>
      </c>
      <c r="W73" s="102">
        <v>24.98</v>
      </c>
      <c r="X73" s="102">
        <v>8.2100000000000009</v>
      </c>
      <c r="Y73" s="102">
        <v>6.42</v>
      </c>
      <c r="Z73" s="102">
        <v>0.08</v>
      </c>
      <c r="AA73" s="120"/>
      <c r="AB73" s="120"/>
    </row>
    <row r="74" spans="1:28" x14ac:dyDescent="0.25">
      <c r="A74" s="91" t="s">
        <v>38</v>
      </c>
      <c r="B74" s="95">
        <v>40659</v>
      </c>
      <c r="C74" s="96">
        <v>935</v>
      </c>
      <c r="D74" s="96" t="s">
        <v>61</v>
      </c>
      <c r="E74" s="96" t="s">
        <v>60</v>
      </c>
      <c r="F74" s="97">
        <v>0.17756965896294155</v>
      </c>
      <c r="G74" s="104">
        <v>5.5</v>
      </c>
      <c r="H74" s="97">
        <v>0.34983258012237001</v>
      </c>
      <c r="I74" s="104">
        <v>4.9000000000000004</v>
      </c>
      <c r="J74" s="97">
        <v>0.13564936780255163</v>
      </c>
      <c r="K74" s="106">
        <v>1.9</v>
      </c>
      <c r="L74" s="98">
        <v>6.8362678250342706</v>
      </c>
      <c r="M74" s="119">
        <v>192</v>
      </c>
      <c r="N74" s="97">
        <v>0.48105234882687803</v>
      </c>
      <c r="O74" s="104">
        <v>14.9</v>
      </c>
      <c r="P74" s="98">
        <v>3.4626285991703969</v>
      </c>
      <c r="Q74" s="119">
        <v>48.5</v>
      </c>
      <c r="U74" s="102">
        <v>0.08</v>
      </c>
      <c r="V74" s="102">
        <v>34.950000000000003</v>
      </c>
      <c r="W74" s="102">
        <v>25.06</v>
      </c>
      <c r="X74" s="102">
        <v>8.23</v>
      </c>
      <c r="Y74" s="102">
        <v>6.46</v>
      </c>
      <c r="Z74" s="102">
        <v>0.14000000000000001</v>
      </c>
      <c r="AA74" s="120"/>
      <c r="AB74" s="120"/>
    </row>
    <row r="75" spans="1:28" x14ac:dyDescent="0.25">
      <c r="A75" s="112" t="s">
        <v>38</v>
      </c>
      <c r="B75" s="95">
        <v>40750</v>
      </c>
      <c r="C75" s="96">
        <v>944</v>
      </c>
      <c r="D75" s="96" t="s">
        <v>61</v>
      </c>
      <c r="E75" s="96" t="s">
        <v>60</v>
      </c>
      <c r="F75" s="97">
        <v>0.20662651224778653</v>
      </c>
      <c r="G75" s="104">
        <v>6.4</v>
      </c>
      <c r="H75" s="97">
        <v>0.37839034176501246</v>
      </c>
      <c r="I75" s="104">
        <v>5.3</v>
      </c>
      <c r="J75" s="97">
        <v>9.9952165749248562E-2</v>
      </c>
      <c r="K75" s="104">
        <v>1.4</v>
      </c>
      <c r="L75" s="98">
        <v>2.8484449270976127</v>
      </c>
      <c r="M75" s="119">
        <v>80</v>
      </c>
      <c r="N75" s="97">
        <v>0.51979481987333798</v>
      </c>
      <c r="O75" s="104">
        <v>16.100000000000001</v>
      </c>
      <c r="P75" s="98">
        <v>4.1480148785938162</v>
      </c>
      <c r="Q75" s="119">
        <v>58.1</v>
      </c>
      <c r="U75" s="102">
        <v>0.05</v>
      </c>
      <c r="V75" s="102">
        <v>34.76</v>
      </c>
      <c r="W75" s="102">
        <v>25.86</v>
      </c>
      <c r="X75" s="102">
        <v>8.25</v>
      </c>
      <c r="Y75" s="102">
        <v>6.36</v>
      </c>
      <c r="Z75" s="102">
        <v>0.09</v>
      </c>
      <c r="AA75" s="120"/>
      <c r="AB75" s="120"/>
    </row>
    <row r="76" spans="1:28" x14ac:dyDescent="0.25">
      <c r="A76" s="112" t="s">
        <v>38</v>
      </c>
      <c r="B76" s="95">
        <v>40834</v>
      </c>
      <c r="C76" s="96">
        <v>927</v>
      </c>
      <c r="D76" s="96" t="s">
        <v>61</v>
      </c>
      <c r="E76" s="96" t="s">
        <v>60</v>
      </c>
      <c r="F76" s="97">
        <v>3.5513931792588313E-2</v>
      </c>
      <c r="G76" s="104">
        <v>1.1000000000000001</v>
      </c>
      <c r="H76" s="97">
        <v>0.2927170568370851</v>
      </c>
      <c r="I76" s="104">
        <v>4.0999999999999996</v>
      </c>
      <c r="J76" s="97">
        <v>0.26415929519444264</v>
      </c>
      <c r="K76" s="104">
        <v>3.7</v>
      </c>
      <c r="L76" s="98">
        <v>2.2716348293603459</v>
      </c>
      <c r="M76" s="119">
        <v>63.8</v>
      </c>
      <c r="N76" s="97">
        <v>0.30348268986393645</v>
      </c>
      <c r="O76" s="104">
        <v>9.4</v>
      </c>
      <c r="P76" s="98">
        <v>5.6044607223685805</v>
      </c>
      <c r="Q76" s="119">
        <v>78.5</v>
      </c>
      <c r="U76" s="102">
        <v>0.09</v>
      </c>
      <c r="V76" s="102">
        <v>35.04</v>
      </c>
      <c r="W76" s="102">
        <v>26.51</v>
      </c>
      <c r="X76" s="102">
        <v>8.19</v>
      </c>
      <c r="Y76" s="102">
        <v>6.45</v>
      </c>
      <c r="Z76" s="102">
        <v>0.11</v>
      </c>
      <c r="AA76" s="120"/>
      <c r="AB76" s="120"/>
    </row>
    <row r="77" spans="1:28" x14ac:dyDescent="0.25">
      <c r="A77" s="91" t="s">
        <v>38</v>
      </c>
      <c r="B77" s="95">
        <v>40933</v>
      </c>
      <c r="C77" s="96">
        <v>949</v>
      </c>
      <c r="D77" s="96" t="s">
        <v>61</v>
      </c>
      <c r="E77" s="96" t="s">
        <v>60</v>
      </c>
      <c r="F77" s="97">
        <v>0.10977033463163659</v>
      </c>
      <c r="G77" s="104">
        <v>3.4</v>
      </c>
      <c r="H77" s="97">
        <v>0.25701985478378203</v>
      </c>
      <c r="I77" s="104">
        <v>3.6</v>
      </c>
      <c r="J77" s="97">
        <v>7.8533844517266735E-2</v>
      </c>
      <c r="K77" s="104">
        <v>1.1000000000000001</v>
      </c>
      <c r="L77" s="98">
        <v>3.0691994089476777</v>
      </c>
      <c r="M77" s="119">
        <v>86.2</v>
      </c>
      <c r="N77" s="97">
        <v>0.42293864225718802</v>
      </c>
      <c r="O77" s="104">
        <v>13.1</v>
      </c>
      <c r="P77" s="98">
        <v>4.6763334689827012</v>
      </c>
      <c r="Q77" s="119">
        <v>65.5</v>
      </c>
      <c r="U77" s="102">
        <v>0.1</v>
      </c>
      <c r="V77" s="102">
        <v>35</v>
      </c>
      <c r="W77" s="102">
        <v>24.65</v>
      </c>
      <c r="X77" s="102">
        <v>8.18</v>
      </c>
      <c r="Y77" s="102">
        <v>6.72</v>
      </c>
      <c r="Z77" s="102">
        <v>0.11</v>
      </c>
      <c r="AA77" s="120"/>
      <c r="AB77" s="120"/>
    </row>
    <row r="78" spans="1:28" x14ac:dyDescent="0.25">
      <c r="A78" s="91" t="s">
        <v>38</v>
      </c>
      <c r="B78" s="95">
        <v>41023</v>
      </c>
      <c r="C78" s="96">
        <v>1014</v>
      </c>
      <c r="D78" s="96" t="s">
        <v>61</v>
      </c>
      <c r="E78" s="96" t="s">
        <v>60</v>
      </c>
      <c r="F78" s="97">
        <v>0.13882718791648158</v>
      </c>
      <c r="G78" s="104">
        <v>4.3</v>
      </c>
      <c r="H78" s="97">
        <v>0.2427409739624608</v>
      </c>
      <c r="I78" s="104">
        <v>3.4</v>
      </c>
      <c r="J78" s="97">
        <v>0.2927170568370851</v>
      </c>
      <c r="K78" s="104">
        <v>4.0999999999999996</v>
      </c>
      <c r="L78" s="98">
        <v>2.6027665521354435</v>
      </c>
      <c r="M78" s="119">
        <v>73.099999999999994</v>
      </c>
      <c r="N78" s="97">
        <v>0.4261671815110597</v>
      </c>
      <c r="O78" s="104">
        <v>13.2</v>
      </c>
      <c r="P78" s="98">
        <v>3.5483018840983247</v>
      </c>
      <c r="Q78" s="119">
        <v>49.7</v>
      </c>
      <c r="U78" s="102">
        <v>0.11</v>
      </c>
      <c r="V78" s="102">
        <v>35.1</v>
      </c>
      <c r="W78" s="102">
        <v>24.71</v>
      </c>
      <c r="X78" s="102">
        <v>8.1999999999999993</v>
      </c>
      <c r="Y78" s="102">
        <v>6.56</v>
      </c>
      <c r="Z78" s="102">
        <v>0.13</v>
      </c>
      <c r="AA78" s="120"/>
      <c r="AB78" s="120"/>
    </row>
    <row r="79" spans="1:28" x14ac:dyDescent="0.25">
      <c r="A79" s="112" t="s">
        <v>38</v>
      </c>
      <c r="B79" s="95">
        <v>41114</v>
      </c>
      <c r="C79" s="96">
        <v>929</v>
      </c>
      <c r="D79" s="96" t="s">
        <v>61</v>
      </c>
      <c r="E79" s="96" t="s">
        <v>60</v>
      </c>
      <c r="F79" s="97">
        <v>3.5513931792588313E-2</v>
      </c>
      <c r="G79" s="104">
        <v>1.1000000000000001</v>
      </c>
      <c r="H79" s="97">
        <v>0.64254963695945511</v>
      </c>
      <c r="I79" s="104">
        <v>3.3</v>
      </c>
      <c r="J79" s="97">
        <v>0.47834250751426105</v>
      </c>
      <c r="K79" s="104">
        <v>2.6</v>
      </c>
      <c r="L79" s="98">
        <v>1.4562674689786543</v>
      </c>
      <c r="M79" s="119">
        <v>31.9</v>
      </c>
      <c r="N79" s="97">
        <v>0.3551393179258831</v>
      </c>
      <c r="O79" s="104">
        <v>20.8</v>
      </c>
      <c r="P79" s="98">
        <v>11.037574874881306</v>
      </c>
      <c r="Q79" s="119">
        <v>102.7</v>
      </c>
      <c r="U79" s="102">
        <v>0.08</v>
      </c>
      <c r="V79" s="102">
        <v>35.08</v>
      </c>
      <c r="W79" s="102">
        <v>26.33</v>
      </c>
      <c r="X79" s="102">
        <v>8.2200000000000006</v>
      </c>
      <c r="Y79" s="102">
        <v>6.87</v>
      </c>
      <c r="Z79" s="102">
        <v>0.04</v>
      </c>
      <c r="AA79" s="120"/>
      <c r="AB79" s="120"/>
    </row>
    <row r="80" spans="1:28" x14ac:dyDescent="0.25">
      <c r="A80" s="112" t="s">
        <v>38</v>
      </c>
      <c r="B80" s="95">
        <v>41240</v>
      </c>
      <c r="C80" s="96">
        <v>931</v>
      </c>
      <c r="D80" s="96" t="s">
        <v>61</v>
      </c>
      <c r="E80" s="96" t="s">
        <v>60</v>
      </c>
      <c r="F80" s="97">
        <v>0.11622741313937993</v>
      </c>
      <c r="G80" s="104">
        <v>3.7</v>
      </c>
      <c r="H80" s="97">
        <v>1.1994259889909828</v>
      </c>
      <c r="I80" s="104">
        <v>14.7</v>
      </c>
      <c r="J80" s="97">
        <v>0.32127481847972755</v>
      </c>
      <c r="K80" s="104">
        <v>5.2</v>
      </c>
      <c r="L80" s="98">
        <v>8.6023036798347903</v>
      </c>
      <c r="M80" s="119">
        <v>220.8</v>
      </c>
      <c r="N80" s="97">
        <v>0.43585279927267467</v>
      </c>
      <c r="O80" s="104">
        <v>13.9</v>
      </c>
      <c r="P80" s="98">
        <v>6.2113131572747324</v>
      </c>
      <c r="Q80" s="119">
        <v>80.099999999999994</v>
      </c>
      <c r="U80" s="102">
        <v>7.0000000000000007E-2</v>
      </c>
      <c r="V80" s="102">
        <v>35.04</v>
      </c>
      <c r="W80" s="102">
        <v>25</v>
      </c>
      <c r="X80" s="102">
        <v>8.1999999999999993</v>
      </c>
      <c r="Y80" s="102">
        <v>6.83</v>
      </c>
      <c r="Z80" s="102">
        <v>0.3</v>
      </c>
      <c r="AA80" s="120"/>
      <c r="AB80" s="120"/>
    </row>
    <row r="81" spans="1:30" x14ac:dyDescent="0.25">
      <c r="A81" s="91" t="s">
        <v>38</v>
      </c>
      <c r="B81" s="95">
        <v>41298</v>
      </c>
      <c r="C81" s="96">
        <v>938</v>
      </c>
      <c r="D81" s="96" t="s">
        <v>61</v>
      </c>
      <c r="E81" s="96" t="s">
        <v>60</v>
      </c>
      <c r="F81" s="97">
        <v>8.0713481346791613E-2</v>
      </c>
      <c r="G81" s="104">
        <v>3.1</v>
      </c>
      <c r="H81" s="97">
        <v>0.17848601026651531</v>
      </c>
      <c r="I81" s="104">
        <v>3.3</v>
      </c>
      <c r="J81" s="97">
        <v>0.1713465698558547</v>
      </c>
      <c r="K81" s="104">
        <v>4.3</v>
      </c>
      <c r="L81" s="98">
        <v>1.5310391483149668</v>
      </c>
      <c r="M81" s="119">
        <v>55</v>
      </c>
      <c r="N81" s="97">
        <v>0.43585279927267467</v>
      </c>
      <c r="O81" s="104">
        <v>13.4</v>
      </c>
      <c r="P81" s="98">
        <v>6.5040302141118174</v>
      </c>
      <c r="Q81" s="119">
        <v>100.8</v>
      </c>
      <c r="U81" s="102">
        <v>0.08</v>
      </c>
      <c r="V81" s="102">
        <v>35.020000000000003</v>
      </c>
      <c r="W81" s="102">
        <v>24.65</v>
      </c>
      <c r="X81" s="102">
        <v>8.2100000000000009</v>
      </c>
      <c r="Y81" s="102">
        <v>6.4</v>
      </c>
      <c r="Z81" s="102">
        <v>0.09</v>
      </c>
      <c r="AA81" s="120"/>
      <c r="AB81" s="120"/>
    </row>
    <row r="82" spans="1:30" x14ac:dyDescent="0.25">
      <c r="A82" s="91" t="s">
        <v>38</v>
      </c>
      <c r="B82" s="95">
        <v>41380</v>
      </c>
      <c r="C82" s="96">
        <v>939</v>
      </c>
      <c r="D82" s="96" t="s">
        <v>61</v>
      </c>
      <c r="E82" s="96" t="s">
        <v>60</v>
      </c>
      <c r="F82" s="97">
        <v>0.14851280567809655</v>
      </c>
      <c r="G82" s="104">
        <v>5.3</v>
      </c>
      <c r="H82" s="97">
        <v>0.37839034176501246</v>
      </c>
      <c r="I82" s="104">
        <v>5.6</v>
      </c>
      <c r="J82" s="97">
        <v>0.1713465698558547</v>
      </c>
      <c r="K82" s="104">
        <v>1.1000000000000001</v>
      </c>
      <c r="L82" s="98">
        <v>0.97915294368980432</v>
      </c>
      <c r="M82" s="119">
        <v>27.1</v>
      </c>
      <c r="N82" s="97">
        <v>0.48428088808074965</v>
      </c>
      <c r="O82" s="104">
        <v>15.4</v>
      </c>
      <c r="P82" s="98">
        <v>6.9109783175194721</v>
      </c>
      <c r="Q82" s="119">
        <v>88.6</v>
      </c>
      <c r="U82" s="102">
        <v>7.0000000000000007E-2</v>
      </c>
      <c r="V82" s="102">
        <v>35.15</v>
      </c>
      <c r="W82" s="102">
        <v>24.87</v>
      </c>
      <c r="X82" s="102">
        <v>8.2100000000000009</v>
      </c>
      <c r="Y82" s="102">
        <v>7.04</v>
      </c>
      <c r="Z82" s="102">
        <v>0.08</v>
      </c>
      <c r="AA82" s="120"/>
      <c r="AB82" s="120"/>
    </row>
    <row r="83" spans="1:30" x14ac:dyDescent="0.25">
      <c r="A83" s="112" t="s">
        <v>38</v>
      </c>
      <c r="B83" s="95">
        <v>41487</v>
      </c>
      <c r="C83" s="96">
        <v>850</v>
      </c>
      <c r="D83" s="96" t="s">
        <v>61</v>
      </c>
      <c r="E83" s="96" t="s">
        <v>60</v>
      </c>
      <c r="F83" s="100">
        <v>4.1971010300331638E-2</v>
      </c>
      <c r="G83" s="99">
        <v>2.4</v>
      </c>
      <c r="H83" s="100">
        <v>0.29985649724774571</v>
      </c>
      <c r="I83" s="99">
        <v>4.0999999999999996</v>
      </c>
      <c r="J83" s="100">
        <v>7.1394404106606121E-2</v>
      </c>
      <c r="K83" s="99">
        <v>3.3</v>
      </c>
      <c r="L83" s="99">
        <v>5.3087892328781754</v>
      </c>
      <c r="M83" s="96">
        <v>141.80000000000001</v>
      </c>
      <c r="N83" s="100">
        <v>0.4067959459878297</v>
      </c>
      <c r="O83" s="99">
        <v>13.3</v>
      </c>
      <c r="P83" s="99">
        <v>4.8619589196598767</v>
      </c>
      <c r="Q83" s="96">
        <v>70.900000000000006</v>
      </c>
      <c r="R83" s="120"/>
      <c r="S83" s="120"/>
      <c r="T83" s="120"/>
      <c r="U83" s="100">
        <v>0.1</v>
      </c>
      <c r="V83" s="100">
        <v>35.08</v>
      </c>
      <c r="W83" s="99">
        <v>26.1</v>
      </c>
      <c r="X83" s="100">
        <v>8.23</v>
      </c>
      <c r="Y83" s="100">
        <v>6.76</v>
      </c>
      <c r="Z83" s="100">
        <v>0.13</v>
      </c>
      <c r="AA83" s="120"/>
      <c r="AB83" s="120"/>
    </row>
    <row r="84" spans="1:30" x14ac:dyDescent="0.25">
      <c r="A84" s="112" t="s">
        <v>38</v>
      </c>
      <c r="B84" s="95">
        <v>41576</v>
      </c>
      <c r="C84" s="96">
        <v>928</v>
      </c>
      <c r="D84" s="96" t="s">
        <v>61</v>
      </c>
      <c r="E84" s="96" t="s">
        <v>60</v>
      </c>
      <c r="F84" s="100">
        <v>0.16465550194745487</v>
      </c>
      <c r="G84" s="99">
        <v>3.1</v>
      </c>
      <c r="H84" s="100">
        <v>0.20704377190915774</v>
      </c>
      <c r="I84" s="99">
        <v>4.9000000000000004</v>
      </c>
      <c r="J84" s="100">
        <v>0.34269313971170939</v>
      </c>
      <c r="K84" s="99">
        <v>5</v>
      </c>
      <c r="L84" s="99">
        <v>1.8657314272489363</v>
      </c>
      <c r="M84" s="96">
        <v>69.599999999999994</v>
      </c>
      <c r="N84" s="100">
        <v>0.4261671815110597</v>
      </c>
      <c r="O84" s="99">
        <v>16.899999999999999</v>
      </c>
      <c r="P84" s="99">
        <v>6.1042215511148239</v>
      </c>
      <c r="Q84" s="96">
        <v>130.4</v>
      </c>
      <c r="R84" s="120"/>
      <c r="S84" s="120"/>
      <c r="T84" s="120"/>
      <c r="U84" s="100">
        <v>0.04</v>
      </c>
      <c r="V84" s="100">
        <v>35.28</v>
      </c>
      <c r="W84" s="99">
        <v>27.02</v>
      </c>
      <c r="X84" s="100">
        <v>8.25</v>
      </c>
      <c r="Y84" s="100">
        <v>6.21</v>
      </c>
      <c r="Z84" s="100">
        <v>0.17</v>
      </c>
      <c r="AA84" s="120"/>
      <c r="AB84" s="120"/>
    </row>
    <row r="85" spans="1:30" x14ac:dyDescent="0.25">
      <c r="A85" s="91" t="s">
        <v>38</v>
      </c>
      <c r="B85" s="95">
        <v>41674</v>
      </c>
      <c r="C85" s="96">
        <v>928</v>
      </c>
      <c r="D85" s="96" t="s">
        <v>61</v>
      </c>
      <c r="E85" s="96" t="s">
        <v>60</v>
      </c>
      <c r="F85" s="100">
        <v>0.10331325612389326</v>
      </c>
      <c r="G85" s="99">
        <v>4.0999999999999996</v>
      </c>
      <c r="H85" s="100">
        <v>0.39980866299699425</v>
      </c>
      <c r="I85" s="99">
        <v>6.6</v>
      </c>
      <c r="J85" s="100">
        <v>0.37839034176501246</v>
      </c>
      <c r="K85" s="99">
        <v>15.2</v>
      </c>
      <c r="L85" s="99">
        <v>3.6139645012550963</v>
      </c>
      <c r="M85" s="96">
        <v>97.2</v>
      </c>
      <c r="N85" s="100">
        <v>0.42939572076493138</v>
      </c>
      <c r="O85" s="99">
        <v>13.5</v>
      </c>
      <c r="P85" s="99">
        <v>8.6030256948460373</v>
      </c>
      <c r="Q85" s="96">
        <v>124.6</v>
      </c>
      <c r="R85" s="120"/>
      <c r="S85" s="120"/>
      <c r="T85" s="120"/>
      <c r="U85" s="100">
        <v>0.02</v>
      </c>
      <c r="V85" s="100">
        <v>34.909999999999997</v>
      </c>
      <c r="W85" s="99">
        <v>25.22</v>
      </c>
      <c r="X85" s="100">
        <v>8.2200000000000006</v>
      </c>
      <c r="Y85" s="100">
        <v>6.33</v>
      </c>
      <c r="Z85" s="100">
        <v>0.15</v>
      </c>
      <c r="AA85" s="120"/>
      <c r="AB85" s="120"/>
    </row>
    <row r="86" spans="1:30" x14ac:dyDescent="0.25">
      <c r="A86" s="91" t="s">
        <v>38</v>
      </c>
      <c r="B86" s="95">
        <v>41765</v>
      </c>
      <c r="C86" s="96">
        <v>923</v>
      </c>
      <c r="D86" s="96" t="s">
        <v>61</v>
      </c>
      <c r="E86" s="96" t="s">
        <v>60</v>
      </c>
      <c r="F86" s="100">
        <v>0.16142696269358323</v>
      </c>
      <c r="G86" s="99">
        <v>5.4</v>
      </c>
      <c r="H86" s="100">
        <v>0.59257355408483081</v>
      </c>
      <c r="I86" s="99">
        <v>7</v>
      </c>
      <c r="J86" s="100">
        <v>0.55687635203152774</v>
      </c>
      <c r="K86" s="99">
        <v>5.5</v>
      </c>
      <c r="L86" s="99">
        <v>3.5463139342365277</v>
      </c>
      <c r="M86" s="96">
        <v>104.7</v>
      </c>
      <c r="N86" s="100">
        <v>0.4455384170342897</v>
      </c>
      <c r="O86" s="99">
        <v>15.7</v>
      </c>
      <c r="P86" s="99">
        <v>6.282707561381339</v>
      </c>
      <c r="Q86" s="96">
        <v>128.9</v>
      </c>
      <c r="R86" s="120"/>
      <c r="S86" s="120"/>
      <c r="T86" s="120"/>
      <c r="U86" s="100">
        <v>0.09</v>
      </c>
      <c r="V86" s="100">
        <v>34.69</v>
      </c>
      <c r="W86" s="99">
        <v>25.83</v>
      </c>
      <c r="X86" s="100">
        <v>8.2100000000000009</v>
      </c>
      <c r="Y86" s="100">
        <v>6.59</v>
      </c>
      <c r="Z86" s="100">
        <v>0.16</v>
      </c>
      <c r="AA86" s="120"/>
      <c r="AB86" s="120"/>
    </row>
    <row r="87" spans="1:30" x14ac:dyDescent="0.25">
      <c r="A87" s="112" t="s">
        <v>38</v>
      </c>
      <c r="B87" s="95">
        <v>41856</v>
      </c>
      <c r="C87" s="96">
        <v>942</v>
      </c>
      <c r="D87" s="96" t="s">
        <v>61</v>
      </c>
      <c r="E87" s="96" t="s">
        <v>60</v>
      </c>
      <c r="F87" s="100">
        <v>0.1807981982168132</v>
      </c>
      <c r="G87" s="99">
        <v>6.5</v>
      </c>
      <c r="H87" s="100">
        <v>0.2427409739624608</v>
      </c>
      <c r="I87" s="99">
        <v>3.6</v>
      </c>
      <c r="J87" s="100">
        <v>0.41408754381831547</v>
      </c>
      <c r="K87" s="99">
        <v>7.2</v>
      </c>
      <c r="L87" s="99">
        <v>2.6419326698830359</v>
      </c>
      <c r="M87" s="96">
        <v>38.799999999999997</v>
      </c>
      <c r="N87" s="100">
        <v>0.53593751614269636</v>
      </c>
      <c r="O87" s="99">
        <v>13</v>
      </c>
      <c r="P87" s="99">
        <v>5.3688591888167805</v>
      </c>
      <c r="Q87" s="96">
        <v>129.69999999999999</v>
      </c>
      <c r="R87" s="120"/>
      <c r="S87" s="120"/>
      <c r="T87" s="120"/>
      <c r="U87" s="100">
        <v>0.1</v>
      </c>
      <c r="V87" s="100">
        <v>34.979999999999997</v>
      </c>
      <c r="W87" s="99">
        <v>26.8</v>
      </c>
      <c r="X87" s="100">
        <v>8.1999999999999993</v>
      </c>
      <c r="Y87" s="100">
        <v>6.28</v>
      </c>
      <c r="Z87" s="100">
        <v>0.17</v>
      </c>
      <c r="AA87" s="120"/>
      <c r="AB87" s="120"/>
    </row>
    <row r="88" spans="1:30" x14ac:dyDescent="0.25">
      <c r="A88" s="112" t="s">
        <v>38</v>
      </c>
      <c r="B88" s="95">
        <v>41960</v>
      </c>
      <c r="C88" s="96">
        <v>1120</v>
      </c>
      <c r="D88" s="96" t="s">
        <v>61</v>
      </c>
      <c r="E88" s="96" t="s">
        <v>60</v>
      </c>
      <c r="F88" s="100">
        <v>0.16788404120132655</v>
      </c>
      <c r="G88" s="99">
        <v>5.2</v>
      </c>
      <c r="H88" s="100">
        <v>0.20704377190915774</v>
      </c>
      <c r="I88" s="99">
        <v>2.7</v>
      </c>
      <c r="J88" s="100">
        <v>0.45692418628227921</v>
      </c>
      <c r="K88" s="99">
        <v>4.3</v>
      </c>
      <c r="L88" s="99">
        <v>0.72279290025101928</v>
      </c>
      <c r="M88" s="96">
        <v>2.8</v>
      </c>
      <c r="N88" s="100">
        <v>0.43262426001880305</v>
      </c>
      <c r="O88" s="99">
        <v>16.899999999999999</v>
      </c>
      <c r="P88" s="99">
        <v>6.204173716864072</v>
      </c>
      <c r="Q88" s="96">
        <v>130.4</v>
      </c>
      <c r="R88" s="120"/>
      <c r="S88" s="120"/>
      <c r="T88" s="120"/>
      <c r="U88" s="100">
        <v>0.14000000000000001</v>
      </c>
      <c r="V88" s="100">
        <v>35.020000000000003</v>
      </c>
      <c r="W88" s="99">
        <v>27</v>
      </c>
      <c r="X88" s="100">
        <v>8.2100000000000009</v>
      </c>
      <c r="Y88" s="100">
        <v>7</v>
      </c>
      <c r="Z88" s="100">
        <v>0.1</v>
      </c>
      <c r="AA88" s="120"/>
      <c r="AB88" s="120"/>
    </row>
    <row r="89" spans="1:30" x14ac:dyDescent="0.25">
      <c r="A89" s="91" t="s">
        <v>38</v>
      </c>
      <c r="B89" s="95">
        <v>42066</v>
      </c>
      <c r="C89" s="96">
        <v>931</v>
      </c>
      <c r="D89" s="96" t="s">
        <v>61</v>
      </c>
      <c r="E89" s="96" t="s">
        <v>60</v>
      </c>
      <c r="F89" s="100">
        <v>2.259977477710165E-2</v>
      </c>
      <c r="G89" s="99">
        <v>2.5</v>
      </c>
      <c r="H89" s="100">
        <v>0.35697202053303062</v>
      </c>
      <c r="I89" s="99">
        <v>12.1</v>
      </c>
      <c r="J89" s="100">
        <v>7.1394404106606121E-2</v>
      </c>
      <c r="K89" s="99">
        <v>4.3</v>
      </c>
      <c r="L89" s="99">
        <v>2.926777162592797</v>
      </c>
      <c r="M89" s="96">
        <v>115.5</v>
      </c>
      <c r="N89" s="100">
        <v>0.32285392538716645</v>
      </c>
      <c r="O89" s="99">
        <v>11.2</v>
      </c>
      <c r="P89" s="99">
        <v>8.0318704619931882</v>
      </c>
      <c r="Q89" s="96">
        <v>107.9</v>
      </c>
      <c r="R89" s="120"/>
      <c r="S89" s="120"/>
      <c r="T89" s="120"/>
      <c r="U89" s="100">
        <v>0.09</v>
      </c>
      <c r="V89" s="100">
        <v>34.78</v>
      </c>
      <c r="W89" s="99">
        <v>25.47</v>
      </c>
      <c r="X89" s="100">
        <v>8.15</v>
      </c>
      <c r="Y89" s="100">
        <v>6.85</v>
      </c>
      <c r="Z89" s="100">
        <v>0.18</v>
      </c>
      <c r="AA89" s="120"/>
      <c r="AB89" s="120"/>
    </row>
    <row r="90" spans="1:30" x14ac:dyDescent="0.25">
      <c r="A90" s="91" t="s">
        <v>38</v>
      </c>
      <c r="B90" s="95">
        <v>42171</v>
      </c>
      <c r="C90" s="96">
        <v>1037</v>
      </c>
      <c r="D90" s="96" t="s">
        <v>61</v>
      </c>
      <c r="E90" s="96" t="s">
        <v>60</v>
      </c>
      <c r="F90" s="100">
        <v>0.16142696269358323</v>
      </c>
      <c r="G90" s="99">
        <v>5.4</v>
      </c>
      <c r="H90" s="100">
        <v>1.4850036054174074</v>
      </c>
      <c r="I90" s="99">
        <v>18.5</v>
      </c>
      <c r="J90" s="100">
        <v>0.27129873560510326</v>
      </c>
      <c r="K90" s="99">
        <v>9.1</v>
      </c>
      <c r="L90" s="99">
        <v>11.00211853091453</v>
      </c>
      <c r="M90" s="96">
        <v>225.7</v>
      </c>
      <c r="N90" s="100">
        <v>0.54562313390431127</v>
      </c>
      <c r="O90" s="99">
        <v>9.1</v>
      </c>
      <c r="P90" s="99">
        <v>6.4826118928798353</v>
      </c>
      <c r="Q90" s="96">
        <v>106.3</v>
      </c>
      <c r="R90" s="120"/>
      <c r="S90" s="120"/>
      <c r="T90" s="120"/>
      <c r="U90" s="100">
        <v>0.08</v>
      </c>
      <c r="V90" s="100">
        <v>33.880000000000003</v>
      </c>
      <c r="W90" s="99">
        <v>26.44</v>
      </c>
      <c r="X90" s="100">
        <v>8.2100000000000009</v>
      </c>
      <c r="Y90" s="100">
        <v>6.33</v>
      </c>
      <c r="Z90" s="100">
        <v>0.2</v>
      </c>
      <c r="AA90" s="120"/>
      <c r="AB90" s="120"/>
    </row>
    <row r="91" spans="1:30" x14ac:dyDescent="0.25">
      <c r="A91" s="112" t="s">
        <v>38</v>
      </c>
      <c r="B91" s="95">
        <v>42242</v>
      </c>
      <c r="C91" s="96">
        <v>1138</v>
      </c>
      <c r="D91" s="96" t="s">
        <v>61</v>
      </c>
      <c r="E91" s="96" t="s">
        <v>60</v>
      </c>
      <c r="F91" s="100">
        <v>0.11945595239325159</v>
      </c>
      <c r="G91" s="99">
        <v>4.9000000000000004</v>
      </c>
      <c r="H91" s="100">
        <v>2.8557761642642451E-2</v>
      </c>
      <c r="I91" s="99">
        <v>3.4</v>
      </c>
      <c r="J91" s="100">
        <v>0.17848601026651531</v>
      </c>
      <c r="K91" s="99">
        <v>4.3</v>
      </c>
      <c r="L91" s="99">
        <v>1.1108935215680689</v>
      </c>
      <c r="M91" s="96">
        <v>200</v>
      </c>
      <c r="N91" s="100">
        <v>0.39388178897234305</v>
      </c>
      <c r="O91" s="99">
        <v>8.5</v>
      </c>
      <c r="P91" s="99">
        <v>4.8048433963745918</v>
      </c>
      <c r="Q91" s="96">
        <v>75</v>
      </c>
      <c r="R91" s="120"/>
      <c r="S91" s="120"/>
      <c r="T91" s="120"/>
      <c r="U91" s="100">
        <v>0.05</v>
      </c>
      <c r="V91" s="100">
        <v>34.479999999999997</v>
      </c>
      <c r="W91" s="99">
        <v>28.4</v>
      </c>
      <c r="X91" s="100">
        <v>8.1999999999999993</v>
      </c>
      <c r="Y91" s="100">
        <v>6.06</v>
      </c>
      <c r="Z91" s="100">
        <v>0.35</v>
      </c>
      <c r="AA91" s="120"/>
      <c r="AB91" s="120"/>
    </row>
    <row r="92" spans="1:30" x14ac:dyDescent="0.25">
      <c r="A92" s="112" t="s">
        <v>38</v>
      </c>
      <c r="B92" s="95">
        <v>42325</v>
      </c>
      <c r="C92" s="96">
        <v>938</v>
      </c>
      <c r="D92" s="96" t="s">
        <v>61</v>
      </c>
      <c r="E92" s="96" t="s">
        <v>60</v>
      </c>
      <c r="F92" s="100">
        <v>0.13882718791648158</v>
      </c>
      <c r="G92" s="99">
        <v>5.6</v>
      </c>
      <c r="H92" s="100">
        <v>0.44264530546095798</v>
      </c>
      <c r="I92" s="99">
        <v>5.9</v>
      </c>
      <c r="J92" s="100">
        <v>0.18562545067717592</v>
      </c>
      <c r="K92" s="99">
        <v>2.2999999999999998</v>
      </c>
      <c r="L92" s="99">
        <v>4.6892524612344442</v>
      </c>
      <c r="M92" s="96">
        <v>173.8</v>
      </c>
      <c r="N92" s="100">
        <v>0.52302335912720965</v>
      </c>
      <c r="O92" s="99">
        <v>16.8</v>
      </c>
      <c r="P92" s="99">
        <v>6.0828032298828418</v>
      </c>
      <c r="Q92" s="96">
        <v>76.599999999999994</v>
      </c>
      <c r="R92" s="120"/>
      <c r="S92" s="120"/>
      <c r="T92" s="120"/>
      <c r="U92" s="100">
        <v>7.0000000000000007E-2</v>
      </c>
      <c r="V92" s="100">
        <v>33.81</v>
      </c>
      <c r="W92" s="99">
        <v>27.37</v>
      </c>
      <c r="X92" s="100">
        <v>8.2100000000000009</v>
      </c>
      <c r="Y92" s="100">
        <v>6.53</v>
      </c>
      <c r="Z92" s="100">
        <v>0.2</v>
      </c>
      <c r="AA92" s="120"/>
      <c r="AB92" s="120"/>
    </row>
    <row r="93" spans="1:30" x14ac:dyDescent="0.25">
      <c r="A93" s="91" t="s">
        <v>38</v>
      </c>
      <c r="B93" s="95">
        <v>42430</v>
      </c>
      <c r="C93" s="96">
        <v>938</v>
      </c>
      <c r="D93" s="96" t="s">
        <v>61</v>
      </c>
      <c r="E93" s="96" t="s">
        <v>60</v>
      </c>
      <c r="F93" s="100">
        <v>0.14205572717035325</v>
      </c>
      <c r="G93" s="99">
        <v>4.0999999999999996</v>
      </c>
      <c r="H93" s="100">
        <v>0.38552978217567307</v>
      </c>
      <c r="I93" s="99">
        <v>1.7</v>
      </c>
      <c r="J93" s="100">
        <v>1.0566371807777706</v>
      </c>
      <c r="K93" s="99">
        <v>5.4</v>
      </c>
      <c r="L93" s="99">
        <v>2.5101920920047713</v>
      </c>
      <c r="M93" s="96">
        <v>18</v>
      </c>
      <c r="N93" s="100">
        <v>0.4649096525575197</v>
      </c>
      <c r="O93" s="99">
        <v>16.2</v>
      </c>
      <c r="P93" s="99">
        <v>5.7401100901711324</v>
      </c>
      <c r="Q93" s="96">
        <v>99.9</v>
      </c>
      <c r="R93" s="120"/>
      <c r="S93" s="120"/>
      <c r="T93" s="120"/>
      <c r="U93" s="100">
        <v>0.08</v>
      </c>
      <c r="V93" s="100">
        <v>34.75</v>
      </c>
      <c r="W93" s="99">
        <v>25.41</v>
      </c>
      <c r="X93" s="100">
        <v>8.27</v>
      </c>
      <c r="Y93" s="100">
        <v>5.82</v>
      </c>
      <c r="Z93" s="100">
        <v>7.0000000000000007E-2</v>
      </c>
      <c r="AA93" s="120"/>
      <c r="AB93" s="120"/>
    </row>
    <row r="94" spans="1:30" x14ac:dyDescent="0.25">
      <c r="A94" s="91" t="s">
        <v>38</v>
      </c>
      <c r="B94" s="95">
        <v>42493</v>
      </c>
      <c r="C94" s="96">
        <v>914</v>
      </c>
      <c r="D94" s="96" t="s">
        <v>61</v>
      </c>
      <c r="E94" s="96" t="s">
        <v>60</v>
      </c>
      <c r="F94" s="100">
        <v>0.12268449164712324</v>
      </c>
      <c r="G94" s="99">
        <v>4.7</v>
      </c>
      <c r="H94" s="100">
        <v>0.1142310465705698</v>
      </c>
      <c r="I94" s="99">
        <v>8.9</v>
      </c>
      <c r="J94" s="100">
        <v>9.2812725338587962E-2</v>
      </c>
      <c r="K94" s="99">
        <v>3.4</v>
      </c>
      <c r="L94" s="99">
        <v>0.31332894198073741</v>
      </c>
      <c r="M94" s="96">
        <v>128.80000000000001</v>
      </c>
      <c r="N94" s="100">
        <v>0.471366731065263</v>
      </c>
      <c r="O94" s="99">
        <v>12.3</v>
      </c>
      <c r="P94" s="99">
        <v>10.130865942727409</v>
      </c>
      <c r="Q94" s="96">
        <v>138.30000000000001</v>
      </c>
      <c r="R94" s="120"/>
      <c r="S94" s="120"/>
      <c r="T94" s="120"/>
      <c r="U94" s="100">
        <v>0.08</v>
      </c>
      <c r="V94" s="100">
        <v>34.520000000000003</v>
      </c>
      <c r="W94" s="99">
        <v>25.5</v>
      </c>
      <c r="X94" s="100">
        <v>8.34</v>
      </c>
      <c r="Y94" s="100">
        <v>6.38</v>
      </c>
      <c r="Z94" s="100">
        <v>0</v>
      </c>
      <c r="AA94" s="120"/>
      <c r="AB94" s="120"/>
    </row>
    <row r="95" spans="1:30" x14ac:dyDescent="0.25">
      <c r="A95" s="114" t="s">
        <v>38</v>
      </c>
      <c r="B95" s="123">
        <v>42557</v>
      </c>
      <c r="C95" s="111">
        <v>942</v>
      </c>
      <c r="D95" s="96" t="s">
        <v>61</v>
      </c>
      <c r="E95" s="96" t="s">
        <v>60</v>
      </c>
      <c r="F95" s="102">
        <v>0.15174134493196823</v>
      </c>
      <c r="G95" s="111">
        <v>4.7</v>
      </c>
      <c r="H95" s="102">
        <v>0.28557761642642449</v>
      </c>
      <c r="I95" s="111">
        <v>4</v>
      </c>
      <c r="J95" s="102">
        <v>0.33555369930104878</v>
      </c>
      <c r="K95" s="111">
        <v>4.7</v>
      </c>
      <c r="L95" s="106">
        <v>5.0987164195047265</v>
      </c>
      <c r="M95" s="111">
        <v>143.19999999999999</v>
      </c>
      <c r="N95" s="102">
        <v>0.5553087516659263</v>
      </c>
      <c r="O95" s="111">
        <v>17.2</v>
      </c>
      <c r="P95" s="106">
        <v>7.22511369558854</v>
      </c>
      <c r="Q95" s="111">
        <v>101.2</v>
      </c>
      <c r="R95" s="111"/>
      <c r="S95" s="111"/>
      <c r="T95" s="111"/>
      <c r="U95" s="111">
        <v>0.12</v>
      </c>
      <c r="V95" s="111">
        <v>34.54</v>
      </c>
      <c r="W95" s="111">
        <v>26.81</v>
      </c>
      <c r="X95" s="111">
        <v>8.2799999999999994</v>
      </c>
      <c r="Y95" s="111">
        <v>6.68</v>
      </c>
      <c r="Z95" s="111">
        <v>0.24</v>
      </c>
      <c r="AC95" s="114"/>
      <c r="AD95" s="114"/>
    </row>
    <row r="96" spans="1:30" x14ac:dyDescent="0.25">
      <c r="A96" s="114" t="s">
        <v>38</v>
      </c>
      <c r="B96" s="123">
        <v>42724</v>
      </c>
      <c r="C96" s="111">
        <v>935</v>
      </c>
      <c r="D96" s="96" t="s">
        <v>61</v>
      </c>
      <c r="E96" s="96" t="s">
        <v>60</v>
      </c>
      <c r="F96" s="102">
        <v>3.8742471046459968E-2</v>
      </c>
      <c r="G96" s="111">
        <v>1.2</v>
      </c>
      <c r="H96" s="102">
        <v>0.27843817601576387</v>
      </c>
      <c r="I96" s="111">
        <v>3.9</v>
      </c>
      <c r="J96" s="102">
        <v>4.9976082874624281E-2</v>
      </c>
      <c r="K96" s="111">
        <v>0.7</v>
      </c>
      <c r="L96" s="106">
        <v>2.214665930818394</v>
      </c>
      <c r="M96" s="111">
        <v>62.2</v>
      </c>
      <c r="N96" s="102">
        <v>0.3422251609103964</v>
      </c>
      <c r="O96" s="111">
        <v>10.6</v>
      </c>
      <c r="P96" s="106">
        <v>3.4626285991703969</v>
      </c>
      <c r="Q96" s="111">
        <v>48.5</v>
      </c>
      <c r="R96" s="111"/>
      <c r="S96" s="111"/>
      <c r="T96" s="111"/>
      <c r="U96" s="111">
        <v>0.06</v>
      </c>
      <c r="V96" s="111">
        <v>34.69</v>
      </c>
      <c r="W96" s="111">
        <v>25.59</v>
      </c>
      <c r="X96" s="111">
        <v>8.2200000000000006</v>
      </c>
      <c r="Y96" s="111">
        <v>5.78</v>
      </c>
      <c r="Z96" s="111">
        <v>0.33</v>
      </c>
      <c r="AC96" s="114"/>
      <c r="AD96" s="114"/>
    </row>
    <row r="97" spans="1:30" x14ac:dyDescent="0.25">
      <c r="A97" s="114" t="s">
        <v>38</v>
      </c>
      <c r="B97" s="123">
        <v>42794</v>
      </c>
      <c r="C97" s="111">
        <v>847</v>
      </c>
      <c r="D97" s="96" t="s">
        <v>61</v>
      </c>
      <c r="E97" s="96" t="s">
        <v>60</v>
      </c>
      <c r="F97" s="102">
        <v>1.2914157015486658E-2</v>
      </c>
      <c r="G97" s="111">
        <v>0.4</v>
      </c>
      <c r="H97" s="102">
        <v>0.19276489108783654</v>
      </c>
      <c r="I97" s="111">
        <v>2.7</v>
      </c>
      <c r="J97" s="102">
        <v>4.2836642463963674E-2</v>
      </c>
      <c r="K97" s="111">
        <v>0.6</v>
      </c>
      <c r="L97" s="106">
        <v>0.53052286767193035</v>
      </c>
      <c r="M97" s="111">
        <v>14.9</v>
      </c>
      <c r="N97" s="102">
        <v>0.31962538613329478</v>
      </c>
      <c r="O97" s="111">
        <v>9.9</v>
      </c>
      <c r="P97" s="106">
        <v>4.476429137484204</v>
      </c>
      <c r="Q97" s="111">
        <v>62.7</v>
      </c>
      <c r="R97" s="111"/>
      <c r="S97" s="111"/>
      <c r="T97" s="111"/>
      <c r="U97" s="111">
        <v>0.11</v>
      </c>
      <c r="V97" s="111">
        <v>34.64</v>
      </c>
      <c r="W97" s="111">
        <v>24.68</v>
      </c>
      <c r="X97" s="111">
        <v>8.2100000000000009</v>
      </c>
      <c r="Y97" s="111">
        <v>8.74</v>
      </c>
      <c r="Z97" s="111">
        <v>0.11</v>
      </c>
      <c r="AC97" s="114"/>
      <c r="AD97" s="114"/>
    </row>
    <row r="98" spans="1:30" x14ac:dyDescent="0.25">
      <c r="A98" s="114" t="s">
        <v>38</v>
      </c>
      <c r="B98" s="123">
        <v>42864</v>
      </c>
      <c r="C98" s="111">
        <v>1004</v>
      </c>
      <c r="D98" s="96" t="s">
        <v>61</v>
      </c>
      <c r="E98" s="96" t="s">
        <v>60</v>
      </c>
      <c r="F98" s="102">
        <v>6.4570785077433289E-3</v>
      </c>
      <c r="G98" s="111">
        <v>0.2</v>
      </c>
      <c r="H98" s="102">
        <v>0.66396795819143695</v>
      </c>
      <c r="I98" s="111">
        <v>9.3000000000000007</v>
      </c>
      <c r="J98" s="102">
        <v>0.15706768903453347</v>
      </c>
      <c r="K98" s="111">
        <v>2.2000000000000002</v>
      </c>
      <c r="L98" s="106">
        <v>3.2401061045735342</v>
      </c>
      <c r="M98" s="111">
        <v>91</v>
      </c>
      <c r="N98" s="102">
        <v>0.26796875807134818</v>
      </c>
      <c r="O98" s="111">
        <v>8.3000000000000007</v>
      </c>
      <c r="P98" s="106">
        <v>3.8267400601140884</v>
      </c>
      <c r="Q98" s="111">
        <v>53.6</v>
      </c>
      <c r="R98" s="111"/>
      <c r="S98" s="111"/>
      <c r="T98" s="111"/>
      <c r="U98" s="111">
        <v>0.15</v>
      </c>
      <c r="V98" s="111">
        <v>34.6</v>
      </c>
      <c r="W98" s="111">
        <v>25.78</v>
      </c>
      <c r="X98" s="111">
        <v>8.19</v>
      </c>
      <c r="Y98" s="111">
        <v>4.82</v>
      </c>
      <c r="Z98" s="111">
        <v>0.1</v>
      </c>
      <c r="AC98" s="114"/>
      <c r="AD98" s="114"/>
    </row>
    <row r="99" spans="1:30" x14ac:dyDescent="0.25">
      <c r="A99" s="114" t="s">
        <v>38</v>
      </c>
      <c r="B99" s="123">
        <v>43005</v>
      </c>
      <c r="C99" s="111">
        <v>939</v>
      </c>
      <c r="D99" s="96" t="s">
        <v>61</v>
      </c>
      <c r="E99" s="96" t="s">
        <v>60</v>
      </c>
      <c r="F99" s="102">
        <v>0.15819842343971158</v>
      </c>
      <c r="G99" s="111">
        <v>4.9000000000000004</v>
      </c>
      <c r="H99" s="102">
        <v>0.2927170568370851</v>
      </c>
      <c r="I99" s="111">
        <v>4.0999999999999996</v>
      </c>
      <c r="J99" s="102">
        <v>0.26415929519444264</v>
      </c>
      <c r="K99" s="111">
        <v>3.7</v>
      </c>
      <c r="L99" s="106">
        <v>1.0040768368019084</v>
      </c>
      <c r="M99" s="111">
        <v>28.2</v>
      </c>
      <c r="N99" s="102">
        <v>0.41325302449557305</v>
      </c>
      <c r="O99" s="111">
        <v>12.8</v>
      </c>
      <c r="P99" s="106">
        <v>3.3412581121891662</v>
      </c>
      <c r="Q99" s="111">
        <v>46.8</v>
      </c>
      <c r="R99" s="111"/>
      <c r="S99" s="111"/>
      <c r="T99" s="111"/>
      <c r="U99" s="111">
        <v>0.1</v>
      </c>
      <c r="V99" s="111">
        <v>34.74</v>
      </c>
      <c r="W99" s="111">
        <v>27.8</v>
      </c>
      <c r="X99" s="111">
        <v>8.25</v>
      </c>
      <c r="Y99" s="111">
        <v>4.67</v>
      </c>
      <c r="Z99" s="111"/>
      <c r="AC99" s="114"/>
      <c r="AD99" s="114"/>
    </row>
    <row r="100" spans="1:30" x14ac:dyDescent="0.25">
      <c r="A100" s="114" t="s">
        <v>38</v>
      </c>
      <c r="B100" s="123">
        <v>43067</v>
      </c>
      <c r="C100" s="111">
        <v>1026</v>
      </c>
      <c r="D100" s="96" t="s">
        <v>61</v>
      </c>
      <c r="E100" s="96" t="s">
        <v>60</v>
      </c>
      <c r="F100" s="102">
        <v>0.12914157015486658</v>
      </c>
      <c r="G100" s="111">
        <v>4</v>
      </c>
      <c r="H100" s="102">
        <v>0.43550586505029731</v>
      </c>
      <c r="I100" s="111">
        <v>6.1</v>
      </c>
      <c r="J100" s="102">
        <v>0.55687635203152774</v>
      </c>
      <c r="K100" s="111">
        <v>7.8</v>
      </c>
      <c r="L100" s="106">
        <v>3.4074522440405191</v>
      </c>
      <c r="M100" s="111">
        <v>95.7</v>
      </c>
      <c r="N100" s="102">
        <v>0.41648156374944473</v>
      </c>
      <c r="O100" s="111">
        <v>12.9</v>
      </c>
      <c r="P100" s="106">
        <v>5.4688113545660286</v>
      </c>
      <c r="Q100" s="111">
        <v>76.599999999999994</v>
      </c>
      <c r="R100" s="111"/>
      <c r="S100" s="111"/>
      <c r="T100" s="111"/>
      <c r="U100" s="111">
        <v>0.11</v>
      </c>
      <c r="V100" s="111">
        <v>35.049999999999997</v>
      </c>
      <c r="W100" s="111">
        <v>26.12</v>
      </c>
      <c r="X100" s="111">
        <v>8.16</v>
      </c>
      <c r="Y100" s="111">
        <v>5.09</v>
      </c>
      <c r="Z100" s="111"/>
      <c r="AC100" s="114"/>
      <c r="AD100" s="114"/>
    </row>
    <row r="101" spans="1:30" x14ac:dyDescent="0.25">
      <c r="B101" s="111"/>
      <c r="C101" s="111"/>
      <c r="D101" s="111"/>
      <c r="E101" s="111"/>
      <c r="F101" s="111"/>
      <c r="G101" s="111"/>
      <c r="H101" s="111"/>
      <c r="I101" s="111"/>
      <c r="J101" s="111"/>
      <c r="K101" s="111"/>
      <c r="L101" s="111"/>
      <c r="M101" s="111"/>
      <c r="N101" s="111"/>
      <c r="O101" s="111"/>
      <c r="P101" s="111"/>
      <c r="Q101" s="111"/>
      <c r="R101" s="111"/>
      <c r="S101" s="111"/>
      <c r="T101" s="111"/>
      <c r="U101" s="111"/>
      <c r="V101" s="111"/>
      <c r="W101" s="111"/>
      <c r="X101" s="111"/>
      <c r="Y101" s="111"/>
      <c r="Z101" s="111"/>
    </row>
    <row r="104" spans="1:30" x14ac:dyDescent="0.25">
      <c r="X104"/>
      <c r="Y104"/>
      <c r="Z104"/>
      <c r="AA104"/>
      <c r="AB104"/>
    </row>
    <row r="105" spans="1:30" ht="15.75" x14ac:dyDescent="0.3">
      <c r="F105" s="128" t="s">
        <v>3</v>
      </c>
      <c r="G105" s="128"/>
      <c r="H105" s="128" t="s">
        <v>4</v>
      </c>
      <c r="I105" s="128"/>
      <c r="J105" s="128" t="s">
        <v>5</v>
      </c>
      <c r="K105" s="128"/>
      <c r="L105" s="128" t="s">
        <v>6</v>
      </c>
      <c r="M105" s="128"/>
      <c r="N105" s="128" t="s">
        <v>7</v>
      </c>
      <c r="O105" s="128"/>
      <c r="P105" s="128" t="s">
        <v>8</v>
      </c>
      <c r="Q105" s="128"/>
      <c r="X105"/>
      <c r="Y105"/>
      <c r="Z105"/>
      <c r="AA105"/>
      <c r="AB105"/>
    </row>
    <row r="106" spans="1:30" x14ac:dyDescent="0.25">
      <c r="F106" s="122" t="s">
        <v>21</v>
      </c>
      <c r="G106" s="122" t="s">
        <v>22</v>
      </c>
      <c r="H106" s="122" t="s">
        <v>21</v>
      </c>
      <c r="I106" s="122" t="s">
        <v>23</v>
      </c>
      <c r="J106" s="122" t="s">
        <v>21</v>
      </c>
      <c r="K106" s="122" t="s">
        <v>23</v>
      </c>
      <c r="L106" s="122" t="s">
        <v>21</v>
      </c>
      <c r="M106" s="122" t="s">
        <v>24</v>
      </c>
      <c r="N106" s="122" t="s">
        <v>21</v>
      </c>
      <c r="O106" s="122" t="s">
        <v>22</v>
      </c>
      <c r="P106" s="122" t="s">
        <v>21</v>
      </c>
      <c r="Q106" s="122" t="s">
        <v>23</v>
      </c>
      <c r="X106"/>
      <c r="Y106"/>
      <c r="Z106"/>
      <c r="AA106"/>
      <c r="AB106"/>
    </row>
    <row r="107" spans="1:30" x14ac:dyDescent="0.25">
      <c r="A107" s="114" t="s">
        <v>52</v>
      </c>
      <c r="F107" s="122"/>
      <c r="G107" s="126">
        <v>5</v>
      </c>
      <c r="H107" s="126"/>
      <c r="I107" s="126">
        <v>4.5</v>
      </c>
      <c r="J107" s="126"/>
      <c r="K107" s="126">
        <v>2.5</v>
      </c>
      <c r="L107" s="126"/>
      <c r="M107" s="126"/>
      <c r="N107" s="126"/>
      <c r="O107" s="126">
        <v>12.5</v>
      </c>
      <c r="P107" s="126"/>
      <c r="Q107" s="126">
        <v>100</v>
      </c>
      <c r="X107"/>
      <c r="Y107"/>
      <c r="Z107"/>
      <c r="AA107"/>
      <c r="AB107"/>
    </row>
    <row r="108" spans="1:30" x14ac:dyDescent="0.25">
      <c r="A108" s="114" t="s">
        <v>50</v>
      </c>
      <c r="G108" s="114">
        <f>GEOMEAN(G3:G100)</f>
        <v>3.3916534434477557</v>
      </c>
      <c r="I108" s="114">
        <f>GEOMEAN(I3:I100)</f>
        <v>4.468634168570655</v>
      </c>
      <c r="K108" s="114">
        <f>GEOMEAN(K3:K100)</f>
        <v>2.5304989568139367</v>
      </c>
      <c r="O108" s="114">
        <f>GEOMEAN(O3:O100)</f>
        <v>11.703112526953554</v>
      </c>
      <c r="Q108" s="114">
        <f>GEOMEAN(Q3:Q100)</f>
        <v>80.150537928374604</v>
      </c>
      <c r="X108"/>
      <c r="Y108"/>
      <c r="Z108"/>
      <c r="AA108"/>
      <c r="AB108"/>
    </row>
    <row r="109" spans="1:30" x14ac:dyDescent="0.25">
      <c r="A109" s="114" t="s">
        <v>51</v>
      </c>
      <c r="G109" s="114">
        <f>GEOMEAN(G91:G98)</f>
        <v>1.9824596838614088</v>
      </c>
      <c r="I109" s="114">
        <f>GEOMEAN(I91:I98)</f>
        <v>4.3091602593704366</v>
      </c>
      <c r="K109" s="114">
        <f>GEOMEAN(K91:K98)</f>
        <v>2.301997510907734</v>
      </c>
      <c r="O109" s="114">
        <f>GEOMEAN(O91:O98)</f>
        <v>11.987041021986114</v>
      </c>
      <c r="Q109" s="114">
        <f>GEOMEAN(Q91:Q98)</f>
        <v>77.558434681696795</v>
      </c>
      <c r="X109"/>
      <c r="Y109"/>
      <c r="Z109"/>
      <c r="AA109"/>
      <c r="AB109"/>
    </row>
  </sheetData>
  <mergeCells count="13">
    <mergeCell ref="P105:Q105"/>
    <mergeCell ref="F105:G105"/>
    <mergeCell ref="H105:I105"/>
    <mergeCell ref="J105:K105"/>
    <mergeCell ref="L105:M105"/>
    <mergeCell ref="N105:O105"/>
    <mergeCell ref="R1:S1"/>
    <mergeCell ref="F1:G1"/>
    <mergeCell ref="H1:I1"/>
    <mergeCell ref="J1:K1"/>
    <mergeCell ref="L1:M1"/>
    <mergeCell ref="N1:O1"/>
    <mergeCell ref="P1:Q1"/>
  </mergeCell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M109"/>
  <sheetViews>
    <sheetView topLeftCell="A84" workbookViewId="0">
      <selection activeCell="E100" sqref="E100"/>
    </sheetView>
  </sheetViews>
  <sheetFormatPr defaultRowHeight="15" x14ac:dyDescent="0.25"/>
  <cols>
    <col min="1" max="3" width="9.140625" style="114"/>
    <col min="4" max="4" width="13.5703125" style="114" customWidth="1"/>
    <col min="5" max="5" width="15" style="114" customWidth="1"/>
    <col min="6" max="23" width="9.140625" style="114"/>
  </cols>
  <sheetData>
    <row r="1" spans="1:91" ht="15.75" x14ac:dyDescent="0.3">
      <c r="A1" s="91" t="s">
        <v>0</v>
      </c>
      <c r="B1" s="92" t="s">
        <v>1</v>
      </c>
      <c r="C1" s="93" t="s">
        <v>2</v>
      </c>
      <c r="D1" s="93" t="s">
        <v>39</v>
      </c>
      <c r="E1" s="93"/>
      <c r="F1" s="128" t="s">
        <v>3</v>
      </c>
      <c r="G1" s="128"/>
      <c r="H1" s="128" t="s">
        <v>4</v>
      </c>
      <c r="I1" s="128"/>
      <c r="J1" s="128" t="s">
        <v>5</v>
      </c>
      <c r="K1" s="128"/>
      <c r="L1" s="128" t="s">
        <v>6</v>
      </c>
      <c r="M1" s="128"/>
      <c r="N1" s="128" t="s">
        <v>7</v>
      </c>
      <c r="O1" s="128"/>
      <c r="P1" s="128" t="s">
        <v>8</v>
      </c>
      <c r="Q1" s="128"/>
      <c r="R1" s="93" t="s">
        <v>11</v>
      </c>
      <c r="S1" s="94" t="s">
        <v>12</v>
      </c>
      <c r="T1" s="94" t="s">
        <v>13</v>
      </c>
      <c r="U1" s="94" t="s">
        <v>14</v>
      </c>
      <c r="V1" s="93" t="s">
        <v>15</v>
      </c>
      <c r="W1" s="93" t="s">
        <v>16</v>
      </c>
      <c r="BS1" s="9" t="s">
        <v>0</v>
      </c>
      <c r="BT1" s="1" t="s">
        <v>1</v>
      </c>
      <c r="BU1" s="6" t="s">
        <v>2</v>
      </c>
      <c r="BV1" s="129" t="s">
        <v>3</v>
      </c>
      <c r="BW1" s="130"/>
      <c r="BX1" s="129" t="s">
        <v>4</v>
      </c>
      <c r="BY1" s="130"/>
      <c r="BZ1" s="129" t="s">
        <v>5</v>
      </c>
      <c r="CA1" s="130"/>
      <c r="CB1" s="129" t="s">
        <v>6</v>
      </c>
      <c r="CC1" s="130"/>
      <c r="CD1" s="129" t="s">
        <v>7</v>
      </c>
      <c r="CE1" s="130"/>
      <c r="CF1" s="129" t="s">
        <v>8</v>
      </c>
      <c r="CG1" s="130"/>
      <c r="CH1" s="3" t="s">
        <v>11</v>
      </c>
      <c r="CI1" s="4" t="s">
        <v>12</v>
      </c>
      <c r="CJ1" s="4" t="s">
        <v>13</v>
      </c>
      <c r="CK1" s="4" t="s">
        <v>14</v>
      </c>
      <c r="CL1" s="3" t="s">
        <v>15</v>
      </c>
      <c r="CM1" s="5" t="s">
        <v>16</v>
      </c>
    </row>
    <row r="2" spans="1:91" x14ac:dyDescent="0.25">
      <c r="A2" s="91"/>
      <c r="B2" s="92" t="s">
        <v>19</v>
      </c>
      <c r="C2" s="93" t="s">
        <v>20</v>
      </c>
      <c r="D2" s="93" t="s">
        <v>48</v>
      </c>
      <c r="E2" s="93" t="s">
        <v>49</v>
      </c>
      <c r="F2" s="93" t="s">
        <v>21</v>
      </c>
      <c r="G2" s="93" t="s">
        <v>22</v>
      </c>
      <c r="H2" s="93" t="s">
        <v>21</v>
      </c>
      <c r="I2" s="93" t="s">
        <v>23</v>
      </c>
      <c r="J2" s="93" t="s">
        <v>21</v>
      </c>
      <c r="K2" s="93" t="s">
        <v>23</v>
      </c>
      <c r="L2" s="93" t="s">
        <v>21</v>
      </c>
      <c r="M2" s="93" t="s">
        <v>24</v>
      </c>
      <c r="N2" s="93" t="s">
        <v>21</v>
      </c>
      <c r="O2" s="93" t="s">
        <v>22</v>
      </c>
      <c r="P2" s="93" t="s">
        <v>21</v>
      </c>
      <c r="Q2" s="93" t="s">
        <v>23</v>
      </c>
      <c r="R2" s="93" t="s">
        <v>26</v>
      </c>
      <c r="S2" s="94" t="s">
        <v>27</v>
      </c>
      <c r="T2" s="94" t="s">
        <v>28</v>
      </c>
      <c r="U2" s="94" t="s">
        <v>29</v>
      </c>
      <c r="V2" s="93" t="s">
        <v>30</v>
      </c>
      <c r="W2" s="93" t="s">
        <v>31</v>
      </c>
      <c r="BS2" s="9"/>
      <c r="BT2" s="1" t="s">
        <v>19</v>
      </c>
      <c r="BU2" s="6" t="s">
        <v>20</v>
      </c>
      <c r="BV2" s="7" t="s">
        <v>21</v>
      </c>
      <c r="BW2" s="6" t="s">
        <v>22</v>
      </c>
      <c r="BX2" s="2" t="s">
        <v>21</v>
      </c>
      <c r="BY2" s="6" t="s">
        <v>23</v>
      </c>
      <c r="BZ2" s="2" t="s">
        <v>21</v>
      </c>
      <c r="CA2" s="6" t="s">
        <v>23</v>
      </c>
      <c r="CB2" s="2" t="s">
        <v>21</v>
      </c>
      <c r="CC2" s="6" t="s">
        <v>24</v>
      </c>
      <c r="CD2" s="2" t="s">
        <v>21</v>
      </c>
      <c r="CE2" s="6" t="s">
        <v>22</v>
      </c>
      <c r="CF2" s="2" t="s">
        <v>21</v>
      </c>
      <c r="CG2" s="6" t="s">
        <v>23</v>
      </c>
      <c r="CH2" s="6" t="s">
        <v>26</v>
      </c>
      <c r="CI2" s="4" t="s">
        <v>27</v>
      </c>
      <c r="CJ2" s="4" t="s">
        <v>28</v>
      </c>
      <c r="CK2" s="4" t="s">
        <v>29</v>
      </c>
      <c r="CL2" s="3" t="s">
        <v>30</v>
      </c>
      <c r="CM2" s="5" t="s">
        <v>31</v>
      </c>
    </row>
    <row r="3" spans="1:91" x14ac:dyDescent="0.25">
      <c r="A3" s="91" t="s">
        <v>40</v>
      </c>
      <c r="B3" s="95">
        <v>34177</v>
      </c>
      <c r="C3" s="96">
        <v>1201</v>
      </c>
      <c r="D3" s="96"/>
      <c r="E3" s="96"/>
      <c r="F3" s="97">
        <v>0.1</v>
      </c>
      <c r="G3" s="98">
        <v>3.0973760000000001</v>
      </c>
      <c r="H3" s="97">
        <v>0.09</v>
      </c>
      <c r="I3" s="98">
        <v>1.2606029999999999</v>
      </c>
      <c r="J3" s="97">
        <v>0.27</v>
      </c>
      <c r="K3" s="98">
        <v>3.7818090000000004</v>
      </c>
      <c r="L3" s="99">
        <v>1.97</v>
      </c>
      <c r="M3" s="96">
        <v>55.328434999999999</v>
      </c>
      <c r="N3" s="100"/>
      <c r="O3" s="100"/>
      <c r="P3" s="100"/>
      <c r="Q3" s="100"/>
      <c r="R3" s="97">
        <v>0.1</v>
      </c>
      <c r="S3" s="94">
        <v>34.502000000000002</v>
      </c>
      <c r="T3" s="99">
        <v>26.6</v>
      </c>
      <c r="U3" s="94"/>
      <c r="V3" s="100"/>
      <c r="W3" s="100"/>
      <c r="BS3" s="9" t="s">
        <v>46</v>
      </c>
      <c r="BT3" s="10">
        <f>DATE(93,7,27)</f>
        <v>34177</v>
      </c>
      <c r="BU3" s="50">
        <v>1125</v>
      </c>
      <c r="BV3" s="11">
        <v>0.04</v>
      </c>
      <c r="BW3" s="12">
        <f t="shared" ref="BW3:BW58" si="0">BV3*30.97376</f>
        <v>1.2389504</v>
      </c>
      <c r="BX3" s="11">
        <v>0.01</v>
      </c>
      <c r="BY3" s="12">
        <f>BX3*14.0067</f>
        <v>0.140067</v>
      </c>
      <c r="BZ3" s="13">
        <v>0.18</v>
      </c>
      <c r="CA3" s="12">
        <f t="shared" ref="CA3:CA58" si="1">BZ3*14.0067</f>
        <v>2.5212059999999998</v>
      </c>
      <c r="CB3" s="42">
        <v>3.82</v>
      </c>
      <c r="CC3" s="51">
        <f t="shared" ref="CC3:CC58" si="2">CB3*28.0855</f>
        <v>107.28661</v>
      </c>
      <c r="CD3" s="52"/>
      <c r="CE3" s="53"/>
      <c r="CF3" s="52"/>
      <c r="CG3" s="53"/>
      <c r="CH3" s="14">
        <v>7.0000000000000007E-2</v>
      </c>
      <c r="CI3" s="4">
        <v>34.499000000000002</v>
      </c>
      <c r="CJ3" s="44">
        <v>26.6</v>
      </c>
      <c r="CK3" s="8"/>
      <c r="CL3" s="54"/>
      <c r="CM3" s="52"/>
    </row>
    <row r="4" spans="1:91" x14ac:dyDescent="0.25">
      <c r="A4" s="91" t="s">
        <v>40</v>
      </c>
      <c r="B4" s="95">
        <v>34310</v>
      </c>
      <c r="C4" s="96">
        <v>1058</v>
      </c>
      <c r="D4" s="96"/>
      <c r="E4" s="96"/>
      <c r="F4" s="97">
        <v>0.06</v>
      </c>
      <c r="G4" s="98">
        <v>1.8584255999999999</v>
      </c>
      <c r="H4" s="97">
        <v>0.15</v>
      </c>
      <c r="I4" s="98">
        <v>2.1010049999999998</v>
      </c>
      <c r="J4" s="97">
        <v>0.11</v>
      </c>
      <c r="K4" s="98">
        <v>1.540737</v>
      </c>
      <c r="L4" s="99">
        <v>3.52</v>
      </c>
      <c r="M4" s="96">
        <v>98.860960000000006</v>
      </c>
      <c r="N4" s="100"/>
      <c r="O4" s="100"/>
      <c r="P4" s="100"/>
      <c r="Q4" s="100"/>
      <c r="R4" s="97">
        <v>0.11</v>
      </c>
      <c r="S4" s="94">
        <v>34.805</v>
      </c>
      <c r="T4" s="99">
        <v>25.9</v>
      </c>
      <c r="U4" s="94"/>
      <c r="V4" s="100"/>
      <c r="W4" s="100"/>
      <c r="BS4" s="9" t="s">
        <v>46</v>
      </c>
      <c r="BT4" s="10">
        <f>DATE(93,12,7)</f>
        <v>34310</v>
      </c>
      <c r="BU4" s="50">
        <v>1031</v>
      </c>
      <c r="BV4" s="11">
        <v>0.06</v>
      </c>
      <c r="BW4" s="12">
        <f t="shared" si="0"/>
        <v>1.8584255999999999</v>
      </c>
      <c r="BX4" s="11">
        <v>0.1</v>
      </c>
      <c r="BY4" s="12">
        <f t="shared" ref="BY4:BY58" si="3">BX4*14.0067</f>
        <v>1.4006700000000001</v>
      </c>
      <c r="BZ4" s="13">
        <v>0.18</v>
      </c>
      <c r="CA4" s="12">
        <f t="shared" si="1"/>
        <v>2.5212059999999998</v>
      </c>
      <c r="CB4" s="42">
        <v>2.4300000000000002</v>
      </c>
      <c r="CC4" s="51">
        <f t="shared" si="2"/>
        <v>68.247765000000001</v>
      </c>
      <c r="CD4" s="52"/>
      <c r="CE4" s="53"/>
      <c r="CF4" s="52"/>
      <c r="CG4" s="53"/>
      <c r="CH4" s="14">
        <v>0.08</v>
      </c>
      <c r="CI4" s="4">
        <v>34.817</v>
      </c>
      <c r="CJ4" s="44">
        <v>25.9</v>
      </c>
      <c r="CK4" s="8"/>
      <c r="CL4" s="54"/>
      <c r="CM4" s="52"/>
    </row>
    <row r="5" spans="1:91" x14ac:dyDescent="0.25">
      <c r="A5" s="91" t="s">
        <v>40</v>
      </c>
      <c r="B5" s="95">
        <v>34409</v>
      </c>
      <c r="C5" s="96">
        <v>1032</v>
      </c>
      <c r="D5" s="96"/>
      <c r="E5" s="96"/>
      <c r="F5" s="97">
        <v>0.19</v>
      </c>
      <c r="G5" s="98">
        <v>5.8850144000000002</v>
      </c>
      <c r="H5" s="97">
        <v>0.63</v>
      </c>
      <c r="I5" s="98">
        <v>8.8242209999999996</v>
      </c>
      <c r="J5" s="97">
        <v>0.22</v>
      </c>
      <c r="K5" s="98">
        <v>3.081474</v>
      </c>
      <c r="L5" s="99">
        <v>8.84</v>
      </c>
      <c r="M5" s="96">
        <v>248.27581999999998</v>
      </c>
      <c r="N5" s="100"/>
      <c r="O5" s="100"/>
      <c r="P5" s="100">
        <v>3.81</v>
      </c>
      <c r="Q5" s="100">
        <v>53.365527</v>
      </c>
      <c r="R5" s="97">
        <v>0.12</v>
      </c>
      <c r="S5" s="94">
        <v>34.33</v>
      </c>
      <c r="T5" s="99">
        <v>24.7</v>
      </c>
      <c r="U5" s="94"/>
      <c r="V5" s="100"/>
      <c r="W5" s="100"/>
      <c r="BS5" s="9" t="s">
        <v>46</v>
      </c>
      <c r="BT5" s="10">
        <f>DATE(94,3,16)</f>
        <v>34409</v>
      </c>
      <c r="BU5" s="50">
        <v>1012</v>
      </c>
      <c r="BV5" s="11">
        <v>0.18</v>
      </c>
      <c r="BW5" s="12">
        <f t="shared" si="0"/>
        <v>5.5752767999999993</v>
      </c>
      <c r="BX5" s="11">
        <v>0.45</v>
      </c>
      <c r="BY5" s="12">
        <f t="shared" si="3"/>
        <v>6.3030150000000003</v>
      </c>
      <c r="BZ5" s="13">
        <v>0.2</v>
      </c>
      <c r="CA5" s="12">
        <f t="shared" si="1"/>
        <v>2.8013400000000002</v>
      </c>
      <c r="CB5" s="42">
        <v>8.99</v>
      </c>
      <c r="CC5" s="51">
        <f t="shared" si="2"/>
        <v>252.48864499999999</v>
      </c>
      <c r="CD5" s="52"/>
      <c r="CE5" s="53"/>
      <c r="CF5" s="40"/>
      <c r="CG5" s="55"/>
      <c r="CH5" s="14">
        <v>0.09</v>
      </c>
      <c r="CI5" s="4">
        <v>34.4</v>
      </c>
      <c r="CJ5" s="44">
        <v>24.8</v>
      </c>
      <c r="CK5" s="8"/>
      <c r="CL5" s="54"/>
      <c r="CM5" s="52"/>
    </row>
    <row r="6" spans="1:91" x14ac:dyDescent="0.25">
      <c r="A6" s="91" t="s">
        <v>40</v>
      </c>
      <c r="B6" s="95">
        <v>34499</v>
      </c>
      <c r="C6" s="96">
        <v>1021</v>
      </c>
      <c r="D6" s="96"/>
      <c r="E6" s="96"/>
      <c r="F6" s="97">
        <v>0.12</v>
      </c>
      <c r="G6" s="98">
        <v>3.7168511999999998</v>
      </c>
      <c r="H6" s="97">
        <v>0.1</v>
      </c>
      <c r="I6" s="98">
        <v>1.4006700000000001</v>
      </c>
      <c r="J6" s="97">
        <v>0.01</v>
      </c>
      <c r="K6" s="98">
        <v>0.140067</v>
      </c>
      <c r="L6" s="99">
        <v>2.67</v>
      </c>
      <c r="M6" s="96">
        <v>74.988284999999991</v>
      </c>
      <c r="N6" s="100"/>
      <c r="O6" s="100"/>
      <c r="P6" s="100"/>
      <c r="Q6" s="100"/>
      <c r="R6" s="97">
        <v>0.08</v>
      </c>
      <c r="S6" s="94">
        <v>34.575000000000003</v>
      </c>
      <c r="T6" s="99">
        <v>25.4</v>
      </c>
      <c r="U6" s="94"/>
      <c r="V6" s="100"/>
      <c r="W6" s="100"/>
      <c r="BS6" s="15" t="s">
        <v>46</v>
      </c>
      <c r="BT6" s="16">
        <f>DATE(94,6,14)</f>
        <v>34499</v>
      </c>
      <c r="BU6" s="37">
        <v>1001</v>
      </c>
      <c r="BV6" s="18">
        <v>0.1</v>
      </c>
      <c r="BW6" s="19">
        <f t="shared" si="0"/>
        <v>3.0973760000000001</v>
      </c>
      <c r="BX6" s="18">
        <v>0.04</v>
      </c>
      <c r="BY6" s="19">
        <f t="shared" si="3"/>
        <v>0.56026799999999999</v>
      </c>
      <c r="BZ6" s="20">
        <v>0.01</v>
      </c>
      <c r="CA6" s="19">
        <f t="shared" si="1"/>
        <v>0.140067</v>
      </c>
      <c r="CB6" s="47">
        <v>2.02</v>
      </c>
      <c r="CC6" s="17">
        <f t="shared" si="2"/>
        <v>56.732709999999997</v>
      </c>
      <c r="CD6" s="56"/>
      <c r="CE6" s="57"/>
      <c r="CF6" s="56"/>
      <c r="CG6" s="57"/>
      <c r="CH6" s="21">
        <v>0.08</v>
      </c>
      <c r="CI6" s="58">
        <v>34.585000000000001</v>
      </c>
      <c r="CJ6" s="49">
        <v>25.4</v>
      </c>
      <c r="CK6" s="59"/>
      <c r="CL6" s="60"/>
      <c r="CM6" s="56"/>
    </row>
    <row r="7" spans="1:91" x14ac:dyDescent="0.25">
      <c r="A7" s="91" t="s">
        <v>40</v>
      </c>
      <c r="B7" s="95">
        <v>34592</v>
      </c>
      <c r="C7" s="96">
        <v>1036</v>
      </c>
      <c r="D7" s="96"/>
      <c r="E7" s="96"/>
      <c r="F7" s="97">
        <v>0.1</v>
      </c>
      <c r="G7" s="98">
        <v>3.0973760000000001</v>
      </c>
      <c r="H7" s="97">
        <v>0.14000000000000001</v>
      </c>
      <c r="I7" s="98">
        <v>1.9609380000000003</v>
      </c>
      <c r="J7" s="97">
        <v>0.14000000000000001</v>
      </c>
      <c r="K7" s="98">
        <v>1.9609380000000003</v>
      </c>
      <c r="L7" s="99">
        <v>3.78</v>
      </c>
      <c r="M7" s="96">
        <v>106.16319</v>
      </c>
      <c r="N7" s="100"/>
      <c r="O7" s="100"/>
      <c r="P7" s="100"/>
      <c r="Q7" s="100"/>
      <c r="R7" s="97">
        <v>0.12</v>
      </c>
      <c r="S7" s="94">
        <v>34.595999999999997</v>
      </c>
      <c r="T7" s="99">
        <v>27.7</v>
      </c>
      <c r="U7" s="94"/>
      <c r="V7" s="100"/>
      <c r="W7" s="100"/>
      <c r="BS7" s="9" t="s">
        <v>46</v>
      </c>
      <c r="BT7" s="10">
        <f>DATE(94,9,15)</f>
        <v>34592</v>
      </c>
      <c r="BU7" s="50">
        <v>1020</v>
      </c>
      <c r="BV7" s="11">
        <v>0.08</v>
      </c>
      <c r="BW7" s="12">
        <f t="shared" si="0"/>
        <v>2.4779008</v>
      </c>
      <c r="BX7" s="11">
        <v>0.02</v>
      </c>
      <c r="BY7" s="12">
        <f t="shared" si="3"/>
        <v>0.28013399999999999</v>
      </c>
      <c r="BZ7" s="13">
        <v>0.09</v>
      </c>
      <c r="CA7" s="12">
        <f t="shared" si="1"/>
        <v>1.2606029999999999</v>
      </c>
      <c r="CB7" s="42">
        <v>3.59</v>
      </c>
      <c r="CC7" s="51">
        <f t="shared" si="2"/>
        <v>100.82694499999999</v>
      </c>
      <c r="CD7" s="52"/>
      <c r="CE7" s="53"/>
      <c r="CF7" s="52"/>
      <c r="CG7" s="53"/>
      <c r="CH7" s="14">
        <v>0.09</v>
      </c>
      <c r="CI7" s="4">
        <v>34.634</v>
      </c>
      <c r="CJ7" s="44">
        <v>27.6</v>
      </c>
      <c r="CK7" s="8"/>
      <c r="CL7" s="54"/>
      <c r="CM7" s="52"/>
    </row>
    <row r="8" spans="1:91" x14ac:dyDescent="0.25">
      <c r="A8" s="91" t="s">
        <v>40</v>
      </c>
      <c r="B8" s="95">
        <v>34654</v>
      </c>
      <c r="C8" s="96">
        <v>932</v>
      </c>
      <c r="D8" s="96"/>
      <c r="E8" s="96"/>
      <c r="F8" s="97">
        <v>0.16</v>
      </c>
      <c r="G8" s="98">
        <v>4.9558016</v>
      </c>
      <c r="H8" s="97">
        <v>0.5</v>
      </c>
      <c r="I8" s="98">
        <v>7.0033500000000002</v>
      </c>
      <c r="J8" s="97">
        <v>0.52</v>
      </c>
      <c r="K8" s="98">
        <v>7.2834840000000005</v>
      </c>
      <c r="L8" s="99">
        <v>6.06</v>
      </c>
      <c r="M8" s="96">
        <v>170.19812999999999</v>
      </c>
      <c r="N8" s="100"/>
      <c r="O8" s="100"/>
      <c r="P8" s="100"/>
      <c r="Q8" s="100"/>
      <c r="R8" s="97">
        <v>7.0000000000000007E-2</v>
      </c>
      <c r="S8" s="94">
        <v>34.49</v>
      </c>
      <c r="T8" s="99">
        <v>26.1</v>
      </c>
      <c r="U8" s="94"/>
      <c r="V8" s="100"/>
      <c r="W8" s="100"/>
      <c r="BS8" s="9" t="s">
        <v>46</v>
      </c>
      <c r="BT8" s="10">
        <f>DATE(94,11,16)</f>
        <v>34654</v>
      </c>
      <c r="BU8" s="50">
        <v>923</v>
      </c>
      <c r="BV8" s="11">
        <v>0.18</v>
      </c>
      <c r="BW8" s="12">
        <f t="shared" si="0"/>
        <v>5.5752767999999993</v>
      </c>
      <c r="BX8" s="11">
        <v>0.92</v>
      </c>
      <c r="BY8" s="12">
        <f t="shared" si="3"/>
        <v>12.886164000000001</v>
      </c>
      <c r="BZ8" s="13">
        <v>0.55000000000000004</v>
      </c>
      <c r="CA8" s="12">
        <f t="shared" si="1"/>
        <v>7.703685000000001</v>
      </c>
      <c r="CB8" s="42">
        <v>12.3</v>
      </c>
      <c r="CC8" s="51">
        <f t="shared" si="2"/>
        <v>345.45165000000003</v>
      </c>
      <c r="CD8" s="52"/>
      <c r="CE8" s="53"/>
      <c r="CF8" s="52"/>
      <c r="CG8" s="53"/>
      <c r="CH8" s="14">
        <v>0.06</v>
      </c>
      <c r="CI8" s="4">
        <v>34.295000000000002</v>
      </c>
      <c r="CJ8" s="44">
        <v>26</v>
      </c>
      <c r="CK8" s="8"/>
      <c r="CL8" s="54"/>
      <c r="CM8" s="52"/>
    </row>
    <row r="9" spans="1:91" x14ac:dyDescent="0.25">
      <c r="A9" s="91" t="s">
        <v>40</v>
      </c>
      <c r="B9" s="95">
        <v>34779</v>
      </c>
      <c r="C9" s="96">
        <v>1203</v>
      </c>
      <c r="D9" s="96"/>
      <c r="E9" s="96"/>
      <c r="F9" s="97">
        <v>0.27</v>
      </c>
      <c r="G9" s="98">
        <v>8.3629151999999998</v>
      </c>
      <c r="H9" s="97">
        <v>0.13</v>
      </c>
      <c r="I9" s="98">
        <v>1.8208710000000001</v>
      </c>
      <c r="J9" s="97">
        <v>0.16</v>
      </c>
      <c r="K9" s="98">
        <v>2.241072</v>
      </c>
      <c r="L9" s="99">
        <v>3.36</v>
      </c>
      <c r="M9" s="96">
        <v>94.367279999999994</v>
      </c>
      <c r="N9" s="100"/>
      <c r="O9" s="100"/>
      <c r="P9" s="100"/>
      <c r="Q9" s="100"/>
      <c r="R9" s="97">
        <v>0.09</v>
      </c>
      <c r="S9" s="94">
        <v>34.21</v>
      </c>
      <c r="T9" s="99">
        <v>25</v>
      </c>
      <c r="U9" s="94"/>
      <c r="V9" s="100"/>
      <c r="W9" s="100"/>
      <c r="BS9" s="9" t="s">
        <v>46</v>
      </c>
      <c r="BT9" s="10">
        <f>DATE(95,3,21)</f>
        <v>34779</v>
      </c>
      <c r="BU9" s="50">
        <v>1142</v>
      </c>
      <c r="BV9" s="11">
        <v>0.17</v>
      </c>
      <c r="BW9" s="12">
        <f t="shared" si="0"/>
        <v>5.2655392000000001</v>
      </c>
      <c r="BX9" s="11">
        <v>0.01</v>
      </c>
      <c r="BY9" s="12">
        <f t="shared" si="3"/>
        <v>0.140067</v>
      </c>
      <c r="BZ9" s="13">
        <v>0.12</v>
      </c>
      <c r="CA9" s="12">
        <f t="shared" si="1"/>
        <v>1.680804</v>
      </c>
      <c r="CB9" s="42">
        <v>4.1100000000000003</v>
      </c>
      <c r="CC9" s="51">
        <f t="shared" si="2"/>
        <v>115.43140500000001</v>
      </c>
      <c r="CD9" s="52"/>
      <c r="CE9" s="53"/>
      <c r="CF9" s="52"/>
      <c r="CG9" s="53"/>
      <c r="CH9" s="14">
        <v>0.1</v>
      </c>
      <c r="CI9" s="4">
        <v>34.215000000000003</v>
      </c>
      <c r="CJ9" s="44">
        <v>25.1</v>
      </c>
      <c r="CK9" s="8"/>
      <c r="CL9" s="54"/>
      <c r="CM9" s="52"/>
    </row>
    <row r="10" spans="1:91" x14ac:dyDescent="0.25">
      <c r="A10" s="91" t="s">
        <v>40</v>
      </c>
      <c r="B10" s="95">
        <v>34876</v>
      </c>
      <c r="C10" s="96">
        <v>948</v>
      </c>
      <c r="D10" s="96"/>
      <c r="E10" s="96"/>
      <c r="F10" s="97">
        <v>0.14000000000000001</v>
      </c>
      <c r="G10" s="98">
        <v>4.3363263999999999</v>
      </c>
      <c r="H10" s="97">
        <v>0.98</v>
      </c>
      <c r="I10" s="98">
        <v>13.726566</v>
      </c>
      <c r="J10" s="97">
        <v>0.57999999999999996</v>
      </c>
      <c r="K10" s="98">
        <v>8.1238859999999988</v>
      </c>
      <c r="L10" s="99">
        <v>8.5</v>
      </c>
      <c r="M10" s="96">
        <v>238.72675000000001</v>
      </c>
      <c r="N10" s="100"/>
      <c r="O10" s="100"/>
      <c r="P10" s="100"/>
      <c r="Q10" s="100"/>
      <c r="R10" s="97">
        <v>7.0000000000000007E-2</v>
      </c>
      <c r="S10" s="94">
        <v>34.384</v>
      </c>
      <c r="T10" s="99">
        <v>26.7</v>
      </c>
      <c r="U10" s="94"/>
      <c r="V10" s="100"/>
      <c r="W10" s="100"/>
      <c r="BS10" s="15" t="s">
        <v>46</v>
      </c>
      <c r="BT10" s="16">
        <f>DATE(95,6,26)</f>
        <v>34876</v>
      </c>
      <c r="BU10" s="37">
        <v>940</v>
      </c>
      <c r="BV10" s="18">
        <v>0.17</v>
      </c>
      <c r="BW10" s="19">
        <f t="shared" si="0"/>
        <v>5.2655392000000001</v>
      </c>
      <c r="BX10" s="18">
        <v>1.19</v>
      </c>
      <c r="BY10" s="19">
        <f t="shared" si="3"/>
        <v>16.667973</v>
      </c>
      <c r="BZ10" s="20">
        <v>0.53</v>
      </c>
      <c r="CA10" s="19">
        <f t="shared" si="1"/>
        <v>7.4235510000000007</v>
      </c>
      <c r="CB10" s="47">
        <v>15.16</v>
      </c>
      <c r="CC10" s="17">
        <f t="shared" si="2"/>
        <v>425.77618000000001</v>
      </c>
      <c r="CD10" s="56"/>
      <c r="CE10" s="57"/>
      <c r="CF10" s="56"/>
      <c r="CG10" s="57"/>
      <c r="CH10" s="21">
        <v>0.08</v>
      </c>
      <c r="CI10" s="58">
        <v>34.164999999999999</v>
      </c>
      <c r="CJ10" s="49">
        <v>26.7</v>
      </c>
      <c r="CK10" s="59"/>
      <c r="CL10" s="60"/>
      <c r="CM10" s="56"/>
    </row>
    <row r="11" spans="1:91" x14ac:dyDescent="0.25">
      <c r="A11" s="91" t="s">
        <v>40</v>
      </c>
      <c r="B11" s="95">
        <v>34967</v>
      </c>
      <c r="C11" s="96">
        <v>900</v>
      </c>
      <c r="D11" s="96"/>
      <c r="E11" s="96"/>
      <c r="F11" s="97">
        <v>0.12</v>
      </c>
      <c r="G11" s="98">
        <v>3.7168511999999998</v>
      </c>
      <c r="H11" s="97">
        <v>0.54</v>
      </c>
      <c r="I11" s="98">
        <v>7.5636180000000008</v>
      </c>
      <c r="J11" s="97">
        <v>0.22</v>
      </c>
      <c r="K11" s="98">
        <v>3.081474</v>
      </c>
      <c r="L11" s="99">
        <v>7.49</v>
      </c>
      <c r="M11" s="96">
        <v>210.36039500000001</v>
      </c>
      <c r="N11" s="100"/>
      <c r="O11" s="100"/>
      <c r="P11" s="100"/>
      <c r="Q11" s="100"/>
      <c r="R11" s="97">
        <v>0.14000000000000001</v>
      </c>
      <c r="S11" s="94">
        <v>34.372999999999998</v>
      </c>
      <c r="T11" s="99">
        <v>27.1</v>
      </c>
      <c r="U11" s="94"/>
      <c r="V11" s="100"/>
      <c r="W11" s="100"/>
      <c r="BS11" s="9" t="s">
        <v>46</v>
      </c>
      <c r="BT11" s="10">
        <f>DATE(95,9,25)</f>
        <v>34967</v>
      </c>
      <c r="BU11" s="50">
        <v>835</v>
      </c>
      <c r="BV11" s="11">
        <v>0.11</v>
      </c>
      <c r="BW11" s="12">
        <f t="shared" si="0"/>
        <v>3.4071135999999997</v>
      </c>
      <c r="BX11" s="11">
        <v>0.52</v>
      </c>
      <c r="BY11" s="12">
        <f t="shared" si="3"/>
        <v>7.2834840000000005</v>
      </c>
      <c r="BZ11" s="13">
        <v>0.26</v>
      </c>
      <c r="CA11" s="12">
        <f t="shared" si="1"/>
        <v>3.6417420000000003</v>
      </c>
      <c r="CB11" s="42">
        <v>10.19</v>
      </c>
      <c r="CC11" s="51">
        <f t="shared" si="2"/>
        <v>286.19124499999998</v>
      </c>
      <c r="CD11" s="52"/>
      <c r="CE11" s="53"/>
      <c r="CF11" s="52"/>
      <c r="CG11" s="53"/>
      <c r="CH11" s="14">
        <v>0.12</v>
      </c>
      <c r="CI11" s="4">
        <v>34.387999999999998</v>
      </c>
      <c r="CJ11" s="44">
        <v>27.1</v>
      </c>
      <c r="CK11" s="8"/>
      <c r="CL11" s="54"/>
      <c r="CM11" s="52"/>
    </row>
    <row r="12" spans="1:91" x14ac:dyDescent="0.25">
      <c r="A12" s="91" t="s">
        <v>40</v>
      </c>
      <c r="B12" s="95">
        <v>35016</v>
      </c>
      <c r="C12" s="96">
        <v>1147</v>
      </c>
      <c r="D12" s="96"/>
      <c r="E12" s="96"/>
      <c r="F12" s="97">
        <v>0.17</v>
      </c>
      <c r="G12" s="98">
        <v>5.2655392000000001</v>
      </c>
      <c r="H12" s="97">
        <v>0.92</v>
      </c>
      <c r="I12" s="98">
        <v>12.886164000000001</v>
      </c>
      <c r="J12" s="97">
        <v>0.53</v>
      </c>
      <c r="K12" s="98">
        <v>7.4235510000000007</v>
      </c>
      <c r="L12" s="99">
        <v>13.27</v>
      </c>
      <c r="M12" s="96">
        <v>372.69458499999996</v>
      </c>
      <c r="N12" s="100"/>
      <c r="O12" s="100"/>
      <c r="P12" s="100"/>
      <c r="Q12" s="100"/>
      <c r="R12" s="97">
        <v>7.0000000000000007E-2</v>
      </c>
      <c r="S12" s="94">
        <v>34.039000000000001</v>
      </c>
      <c r="T12" s="99">
        <v>27</v>
      </c>
      <c r="U12" s="94"/>
      <c r="V12" s="100"/>
      <c r="W12" s="100"/>
      <c r="BS12" s="9" t="s">
        <v>46</v>
      </c>
      <c r="BT12" s="10">
        <f>DATE(95,11,13)</f>
        <v>35016</v>
      </c>
      <c r="BU12" s="50">
        <v>1131</v>
      </c>
      <c r="BV12" s="11">
        <v>0.11</v>
      </c>
      <c r="BW12" s="12">
        <f t="shared" si="0"/>
        <v>3.4071135999999997</v>
      </c>
      <c r="BX12" s="11">
        <v>0.02</v>
      </c>
      <c r="BY12" s="12">
        <f t="shared" si="3"/>
        <v>0.28013399999999999</v>
      </c>
      <c r="BZ12" s="13">
        <v>0.4</v>
      </c>
      <c r="CA12" s="12">
        <f t="shared" si="1"/>
        <v>5.6026800000000003</v>
      </c>
      <c r="CB12" s="42">
        <v>2.08</v>
      </c>
      <c r="CC12" s="51">
        <f t="shared" si="2"/>
        <v>58.417839999999998</v>
      </c>
      <c r="CD12" s="52"/>
      <c r="CE12" s="53"/>
      <c r="CF12" s="52"/>
      <c r="CG12" s="53"/>
      <c r="CH12" s="14">
        <v>0.06</v>
      </c>
      <c r="CI12" s="4">
        <v>34.369999999999997</v>
      </c>
      <c r="CJ12" s="44">
        <v>27.1</v>
      </c>
      <c r="CK12" s="8"/>
      <c r="CL12" s="54"/>
      <c r="CM12" s="52"/>
    </row>
    <row r="13" spans="1:91" x14ac:dyDescent="0.25">
      <c r="A13" s="91" t="s">
        <v>40</v>
      </c>
      <c r="B13" s="95">
        <v>35135</v>
      </c>
      <c r="C13" s="96">
        <v>932</v>
      </c>
      <c r="D13" s="96"/>
      <c r="E13" s="96"/>
      <c r="F13" s="97">
        <v>0.13</v>
      </c>
      <c r="G13" s="98">
        <v>4.0265887999999999</v>
      </c>
      <c r="H13" s="97">
        <v>0.28000000000000003</v>
      </c>
      <c r="I13" s="98">
        <v>3.9218760000000006</v>
      </c>
      <c r="J13" s="97">
        <v>0.31</v>
      </c>
      <c r="K13" s="98">
        <v>4.3420769999999997</v>
      </c>
      <c r="L13" s="99">
        <v>2.44</v>
      </c>
      <c r="M13" s="96">
        <v>68.528620000000004</v>
      </c>
      <c r="N13" s="100"/>
      <c r="O13" s="100"/>
      <c r="P13" s="100"/>
      <c r="Q13" s="100"/>
      <c r="R13" s="97">
        <v>7.0000000000000007E-2</v>
      </c>
      <c r="S13" s="94">
        <v>34.21</v>
      </c>
      <c r="T13" s="99">
        <v>25</v>
      </c>
      <c r="U13" s="94"/>
      <c r="V13" s="100"/>
      <c r="W13" s="100"/>
      <c r="BS13" s="9" t="s">
        <v>46</v>
      </c>
      <c r="BT13" s="10">
        <f>DATE(96,3,11)</f>
        <v>35135</v>
      </c>
      <c r="BU13" s="50">
        <v>914</v>
      </c>
      <c r="BV13" s="11">
        <v>0.14000000000000001</v>
      </c>
      <c r="BW13" s="12">
        <f t="shared" si="0"/>
        <v>4.3363263999999999</v>
      </c>
      <c r="BX13" s="11">
        <v>0.74</v>
      </c>
      <c r="BY13" s="12">
        <f t="shared" si="3"/>
        <v>10.364958</v>
      </c>
      <c r="BZ13" s="13">
        <v>0.39</v>
      </c>
      <c r="CA13" s="12">
        <f t="shared" si="1"/>
        <v>5.4626130000000002</v>
      </c>
      <c r="CB13" s="42">
        <v>7.2</v>
      </c>
      <c r="CC13" s="51">
        <f t="shared" si="2"/>
        <v>202.21559999999999</v>
      </c>
      <c r="CD13" s="52"/>
      <c r="CE13" s="53"/>
      <c r="CF13" s="52"/>
      <c r="CG13" s="53"/>
      <c r="CH13" s="14">
        <v>0.08</v>
      </c>
      <c r="CI13" s="4">
        <v>34.284999999999997</v>
      </c>
      <c r="CJ13" s="44">
        <v>25</v>
      </c>
      <c r="CK13" s="8"/>
      <c r="CL13" s="54"/>
      <c r="CM13" s="52"/>
    </row>
    <row r="14" spans="1:91" x14ac:dyDescent="0.25">
      <c r="A14" s="91" t="s">
        <v>40</v>
      </c>
      <c r="B14" s="95">
        <v>35198</v>
      </c>
      <c r="C14" s="96">
        <v>856</v>
      </c>
      <c r="D14" s="96"/>
      <c r="E14" s="96"/>
      <c r="F14" s="97">
        <v>0.12</v>
      </c>
      <c r="G14" s="98">
        <v>3.7168511999999998</v>
      </c>
      <c r="H14" s="97">
        <v>0.42</v>
      </c>
      <c r="I14" s="98">
        <v>5.8828139999999998</v>
      </c>
      <c r="J14" s="97">
        <v>0.19</v>
      </c>
      <c r="K14" s="98">
        <v>2.661273</v>
      </c>
      <c r="L14" s="99">
        <v>6.86</v>
      </c>
      <c r="M14" s="96">
        <v>192.66652999999999</v>
      </c>
      <c r="N14" s="100"/>
      <c r="O14" s="100"/>
      <c r="P14" s="100"/>
      <c r="Q14" s="100"/>
      <c r="R14" s="97">
        <v>7.0000000000000007E-2</v>
      </c>
      <c r="S14" s="94">
        <v>34.161999999999999</v>
      </c>
      <c r="T14" s="99">
        <v>26.5</v>
      </c>
      <c r="U14" s="94"/>
      <c r="V14" s="100"/>
      <c r="W14" s="100"/>
      <c r="BS14" s="15" t="s">
        <v>46</v>
      </c>
      <c r="BT14" s="16">
        <f>DATE(96,5,13)</f>
        <v>35198</v>
      </c>
      <c r="BU14" s="37">
        <v>838</v>
      </c>
      <c r="BV14" s="18">
        <v>0.1</v>
      </c>
      <c r="BW14" s="19">
        <f t="shared" si="0"/>
        <v>3.0973760000000001</v>
      </c>
      <c r="BX14" s="18">
        <v>0.01</v>
      </c>
      <c r="BY14" s="19">
        <f>BX14*14.0067</f>
        <v>0.140067</v>
      </c>
      <c r="BZ14" s="20">
        <v>0.26</v>
      </c>
      <c r="CA14" s="19">
        <f t="shared" si="1"/>
        <v>3.6417420000000003</v>
      </c>
      <c r="CB14" s="47">
        <v>3.14</v>
      </c>
      <c r="CC14" s="17">
        <f t="shared" si="2"/>
        <v>88.188470000000009</v>
      </c>
      <c r="CD14" s="56"/>
      <c r="CE14" s="57"/>
      <c r="CF14" s="56"/>
      <c r="CG14" s="57"/>
      <c r="CH14" s="21">
        <v>0.05</v>
      </c>
      <c r="CI14" s="58">
        <v>34.311</v>
      </c>
      <c r="CJ14" s="49">
        <v>27.4</v>
      </c>
      <c r="CK14" s="59"/>
      <c r="CL14" s="60"/>
      <c r="CM14" s="56"/>
    </row>
    <row r="15" spans="1:91" x14ac:dyDescent="0.25">
      <c r="A15" s="91" t="s">
        <v>40</v>
      </c>
      <c r="B15" s="95">
        <v>35276</v>
      </c>
      <c r="C15" s="96">
        <v>850</v>
      </c>
      <c r="D15" s="96"/>
      <c r="E15" s="96"/>
      <c r="F15" s="97">
        <v>0.09</v>
      </c>
      <c r="G15" s="98">
        <v>2.7876383999999996</v>
      </c>
      <c r="H15" s="97">
        <v>0.38</v>
      </c>
      <c r="I15" s="98">
        <v>5.322546</v>
      </c>
      <c r="J15" s="97">
        <v>0.11</v>
      </c>
      <c r="K15" s="98">
        <v>1.540737</v>
      </c>
      <c r="L15" s="99">
        <v>4.8099999999999996</v>
      </c>
      <c r="M15" s="96">
        <v>135.09125499999999</v>
      </c>
      <c r="N15" s="100"/>
      <c r="O15" s="100"/>
      <c r="P15" s="100"/>
      <c r="Q15" s="100"/>
      <c r="R15" s="97">
        <v>0.08</v>
      </c>
      <c r="S15" s="94">
        <v>34.42</v>
      </c>
      <c r="T15" s="99">
        <v>27.8</v>
      </c>
      <c r="U15" s="94"/>
      <c r="V15" s="100"/>
      <c r="W15" s="100"/>
      <c r="BS15" s="9" t="s">
        <v>46</v>
      </c>
      <c r="BT15" s="10">
        <f>DATE(96,7,30)</f>
        <v>35276</v>
      </c>
      <c r="BU15" s="50">
        <v>830</v>
      </c>
      <c r="BV15" s="11">
        <v>0.09</v>
      </c>
      <c r="BW15" s="12">
        <f t="shared" si="0"/>
        <v>2.7876383999999996</v>
      </c>
      <c r="BX15" s="11">
        <v>0.31</v>
      </c>
      <c r="BY15" s="12">
        <f t="shared" si="3"/>
        <v>4.3420769999999997</v>
      </c>
      <c r="BZ15" s="13">
        <v>0.12</v>
      </c>
      <c r="CA15" s="12">
        <f t="shared" si="1"/>
        <v>1.680804</v>
      </c>
      <c r="CB15" s="42">
        <v>3.85</v>
      </c>
      <c r="CC15" s="51">
        <f t="shared" si="2"/>
        <v>108.129175</v>
      </c>
      <c r="CD15" s="52"/>
      <c r="CE15" s="53"/>
      <c r="CF15" s="52"/>
      <c r="CG15" s="53"/>
      <c r="CH15" s="14">
        <v>0.08</v>
      </c>
      <c r="CI15" s="4">
        <v>34.448</v>
      </c>
      <c r="CJ15" s="44">
        <v>28.2</v>
      </c>
      <c r="CK15" s="8"/>
      <c r="CL15" s="54"/>
      <c r="CM15" s="52"/>
    </row>
    <row r="16" spans="1:91" x14ac:dyDescent="0.25">
      <c r="A16" s="91" t="s">
        <v>40</v>
      </c>
      <c r="B16" s="95">
        <v>35339</v>
      </c>
      <c r="C16" s="96">
        <v>1203</v>
      </c>
      <c r="D16" s="96"/>
      <c r="E16" s="96"/>
      <c r="F16" s="97">
        <v>0.08</v>
      </c>
      <c r="G16" s="98">
        <v>2.4779008</v>
      </c>
      <c r="H16" s="97">
        <v>0.26</v>
      </c>
      <c r="I16" s="98">
        <v>3.6417420000000003</v>
      </c>
      <c r="J16" s="97">
        <v>0.53</v>
      </c>
      <c r="K16" s="98">
        <v>7.4235510000000007</v>
      </c>
      <c r="L16" s="99">
        <v>3.89</v>
      </c>
      <c r="M16" s="96">
        <v>109.252595</v>
      </c>
      <c r="N16" s="100"/>
      <c r="O16" s="100"/>
      <c r="P16" s="100"/>
      <c r="Q16" s="100"/>
      <c r="R16" s="97">
        <v>0.09</v>
      </c>
      <c r="S16" s="94">
        <v>34.658999999999999</v>
      </c>
      <c r="T16" s="99">
        <v>28</v>
      </c>
      <c r="U16" s="94"/>
      <c r="V16" s="100"/>
      <c r="W16" s="100"/>
      <c r="BS16" s="9" t="s">
        <v>46</v>
      </c>
      <c r="BT16" s="10">
        <f>DATE(96,10,1)</f>
        <v>35339</v>
      </c>
      <c r="BU16" s="50">
        <v>1147</v>
      </c>
      <c r="BV16" s="11">
        <v>0.06</v>
      </c>
      <c r="BW16" s="12">
        <f t="shared" si="0"/>
        <v>1.8584255999999999</v>
      </c>
      <c r="BX16" s="11">
        <v>1.42</v>
      </c>
      <c r="BY16" s="12">
        <f t="shared" si="3"/>
        <v>19.889513999999998</v>
      </c>
      <c r="BZ16" s="13">
        <v>0.69</v>
      </c>
      <c r="CA16" s="12">
        <f t="shared" si="1"/>
        <v>9.6646229999999989</v>
      </c>
      <c r="CB16" s="42">
        <v>15.36</v>
      </c>
      <c r="CC16" s="51">
        <f t="shared" si="2"/>
        <v>431.39328</v>
      </c>
      <c r="CD16" s="52"/>
      <c r="CE16" s="53"/>
      <c r="CF16" s="52"/>
      <c r="CG16" s="53"/>
      <c r="CH16" s="14">
        <v>0.08</v>
      </c>
      <c r="CI16" s="4">
        <v>34.28</v>
      </c>
      <c r="CJ16" s="44">
        <v>27.8</v>
      </c>
      <c r="CK16" s="8"/>
      <c r="CL16" s="54"/>
      <c r="CM16" s="52"/>
    </row>
    <row r="17" spans="1:91" x14ac:dyDescent="0.25">
      <c r="A17" s="91" t="s">
        <v>40</v>
      </c>
      <c r="B17" s="95">
        <v>35436</v>
      </c>
      <c r="C17" s="96">
        <v>1211</v>
      </c>
      <c r="D17" s="96"/>
      <c r="E17" s="96"/>
      <c r="F17" s="97">
        <v>0.08</v>
      </c>
      <c r="G17" s="98">
        <v>2.4779008</v>
      </c>
      <c r="H17" s="97">
        <v>0.08</v>
      </c>
      <c r="I17" s="98">
        <v>1.120536</v>
      </c>
      <c r="J17" s="97">
        <v>0.13</v>
      </c>
      <c r="K17" s="98">
        <v>1.8208710000000001</v>
      </c>
      <c r="L17" s="99">
        <v>2.48</v>
      </c>
      <c r="M17" s="96">
        <v>69.65204</v>
      </c>
      <c r="N17" s="100"/>
      <c r="O17" s="100"/>
      <c r="P17" s="100"/>
      <c r="Q17" s="100"/>
      <c r="R17" s="97">
        <v>0.17</v>
      </c>
      <c r="S17" s="94">
        <v>34.710999999999999</v>
      </c>
      <c r="T17" s="99">
        <v>25.5</v>
      </c>
      <c r="U17" s="94"/>
      <c r="V17" s="100"/>
      <c r="W17" s="100"/>
      <c r="BS17" s="9" t="s">
        <v>46</v>
      </c>
      <c r="BT17" s="10">
        <f>DATE(97,1,6)</f>
        <v>35436</v>
      </c>
      <c r="BU17" s="50">
        <v>1153</v>
      </c>
      <c r="BV17" s="11">
        <v>0.09</v>
      </c>
      <c r="BW17" s="12">
        <f t="shared" si="0"/>
        <v>2.7876383999999996</v>
      </c>
      <c r="BX17" s="11">
        <v>0.16</v>
      </c>
      <c r="BY17" s="12">
        <f t="shared" si="3"/>
        <v>2.241072</v>
      </c>
      <c r="BZ17" s="13">
        <v>0.17</v>
      </c>
      <c r="CA17" s="12">
        <f t="shared" si="1"/>
        <v>2.3811390000000001</v>
      </c>
      <c r="CB17" s="42">
        <v>2.99</v>
      </c>
      <c r="CC17" s="51">
        <f t="shared" si="2"/>
        <v>83.975645</v>
      </c>
      <c r="CD17" s="52"/>
      <c r="CE17" s="53"/>
      <c r="CF17" s="52"/>
      <c r="CG17" s="53"/>
      <c r="CH17" s="14">
        <v>0.08</v>
      </c>
      <c r="CI17" s="4">
        <v>34.700000000000003</v>
      </c>
      <c r="CJ17" s="44">
        <v>25.7</v>
      </c>
      <c r="CK17" s="8"/>
      <c r="CL17" s="54"/>
      <c r="CM17" s="52"/>
    </row>
    <row r="18" spans="1:91" x14ac:dyDescent="0.25">
      <c r="A18" s="91" t="s">
        <v>40</v>
      </c>
      <c r="B18" s="95">
        <v>35541</v>
      </c>
      <c r="C18" s="96">
        <v>1200</v>
      </c>
      <c r="D18" s="96"/>
      <c r="E18" s="96"/>
      <c r="F18" s="97">
        <v>0.1</v>
      </c>
      <c r="G18" s="98">
        <v>3.0973760000000001</v>
      </c>
      <c r="H18" s="97">
        <v>0.44</v>
      </c>
      <c r="I18" s="98">
        <v>6.1629480000000001</v>
      </c>
      <c r="J18" s="97">
        <v>0.23</v>
      </c>
      <c r="K18" s="98">
        <v>3.2215410000000002</v>
      </c>
      <c r="L18" s="99">
        <v>1.96</v>
      </c>
      <c r="M18" s="96">
        <v>55.047579999999996</v>
      </c>
      <c r="N18" s="100"/>
      <c r="O18" s="100"/>
      <c r="P18" s="100"/>
      <c r="Q18" s="100"/>
      <c r="R18" s="97">
        <v>0.1</v>
      </c>
      <c r="S18" s="94">
        <v>34.555999999999997</v>
      </c>
      <c r="T18" s="99">
        <v>26.5</v>
      </c>
      <c r="U18" s="94"/>
      <c r="V18" s="100"/>
      <c r="W18" s="100"/>
      <c r="BS18" s="15" t="s">
        <v>46</v>
      </c>
      <c r="BT18" s="16">
        <f>DATE(97,4,21)</f>
        <v>35541</v>
      </c>
      <c r="BU18" s="37">
        <v>1136</v>
      </c>
      <c r="BV18" s="18">
        <v>0.09</v>
      </c>
      <c r="BW18" s="19">
        <f t="shared" si="0"/>
        <v>2.7876383999999996</v>
      </c>
      <c r="BX18" s="18">
        <v>0.38</v>
      </c>
      <c r="BY18" s="19">
        <f t="shared" si="3"/>
        <v>5.322546</v>
      </c>
      <c r="BZ18" s="20">
        <v>0.25</v>
      </c>
      <c r="CA18" s="19">
        <f t="shared" si="1"/>
        <v>3.5016750000000001</v>
      </c>
      <c r="CB18" s="47">
        <v>1.94</v>
      </c>
      <c r="CC18" s="17">
        <f t="shared" si="2"/>
        <v>54.485869999999998</v>
      </c>
      <c r="CD18" s="56"/>
      <c r="CE18" s="57"/>
      <c r="CF18" s="56"/>
      <c r="CG18" s="57"/>
      <c r="CH18" s="21">
        <v>7.0000000000000007E-2</v>
      </c>
      <c r="CI18" s="58">
        <v>34.554000000000002</v>
      </c>
      <c r="CJ18" s="49">
        <v>26.5</v>
      </c>
      <c r="CK18" s="59"/>
      <c r="CL18" s="60"/>
      <c r="CM18" s="56"/>
    </row>
    <row r="19" spans="1:91" x14ac:dyDescent="0.25">
      <c r="A19" s="91" t="s">
        <v>40</v>
      </c>
      <c r="B19" s="95">
        <v>35660</v>
      </c>
      <c r="C19" s="96">
        <v>1140</v>
      </c>
      <c r="D19" s="96"/>
      <c r="E19" s="96"/>
      <c r="F19" s="97">
        <v>0.1</v>
      </c>
      <c r="G19" s="98">
        <v>3.0973760000000001</v>
      </c>
      <c r="H19" s="97">
        <v>0.15</v>
      </c>
      <c r="I19" s="98">
        <v>2.1010049999999998</v>
      </c>
      <c r="J19" s="97">
        <v>0.21</v>
      </c>
      <c r="K19" s="98">
        <v>2.9414069999999999</v>
      </c>
      <c r="L19" s="99">
        <v>4.3499999999999996</v>
      </c>
      <c r="M19" s="96">
        <v>122.17192499999999</v>
      </c>
      <c r="N19" s="100"/>
      <c r="O19" s="100"/>
      <c r="P19" s="100"/>
      <c r="Q19" s="100"/>
      <c r="R19" s="97">
        <v>0.09</v>
      </c>
      <c r="S19" s="94">
        <v>34.607999999999997</v>
      </c>
      <c r="T19" s="99">
        <v>26.9</v>
      </c>
      <c r="U19" s="94"/>
      <c r="V19" s="100"/>
      <c r="W19" s="100"/>
      <c r="BS19" s="9" t="s">
        <v>46</v>
      </c>
      <c r="BT19" s="10">
        <f>DATE(97,8,18)</f>
        <v>35660</v>
      </c>
      <c r="BU19" s="50">
        <v>1125</v>
      </c>
      <c r="BV19" s="11">
        <v>0.17</v>
      </c>
      <c r="BW19" s="12">
        <f t="shared" si="0"/>
        <v>5.2655392000000001</v>
      </c>
      <c r="BX19" s="11">
        <v>1.9</v>
      </c>
      <c r="BY19" s="12">
        <f t="shared" si="3"/>
        <v>26.612729999999999</v>
      </c>
      <c r="BZ19" s="13">
        <v>0.23</v>
      </c>
      <c r="CA19" s="12">
        <f t="shared" si="1"/>
        <v>3.2215410000000002</v>
      </c>
      <c r="CB19" s="42">
        <v>22.36</v>
      </c>
      <c r="CC19" s="51">
        <f t="shared" si="2"/>
        <v>627.99177999999995</v>
      </c>
      <c r="CD19" s="52"/>
      <c r="CE19" s="53"/>
      <c r="CF19" s="52"/>
      <c r="CG19" s="53"/>
      <c r="CH19" s="14">
        <v>0.11</v>
      </c>
      <c r="CI19" s="4">
        <v>34.021000000000001</v>
      </c>
      <c r="CJ19" s="44">
        <v>27.2</v>
      </c>
      <c r="CK19" s="8"/>
      <c r="CL19" s="54"/>
      <c r="CM19" s="52"/>
    </row>
    <row r="20" spans="1:91" x14ac:dyDescent="0.25">
      <c r="A20" s="91" t="s">
        <v>40</v>
      </c>
      <c r="B20" s="95">
        <v>35709</v>
      </c>
      <c r="C20" s="96">
        <v>1159</v>
      </c>
      <c r="D20" s="96"/>
      <c r="E20" s="96"/>
      <c r="F20" s="97">
        <v>0.1</v>
      </c>
      <c r="G20" s="98">
        <v>3.0973760000000001</v>
      </c>
      <c r="H20" s="97">
        <v>0.16</v>
      </c>
      <c r="I20" s="98">
        <v>2.241072</v>
      </c>
      <c r="J20" s="97">
        <v>0.33</v>
      </c>
      <c r="K20" s="98">
        <v>4.6222110000000001</v>
      </c>
      <c r="L20" s="99">
        <v>10.83</v>
      </c>
      <c r="M20" s="96">
        <v>304.16596499999997</v>
      </c>
      <c r="N20" s="100"/>
      <c r="O20" s="100"/>
      <c r="P20" s="100"/>
      <c r="Q20" s="100"/>
      <c r="R20" s="97">
        <v>0.09</v>
      </c>
      <c r="S20" s="94">
        <v>34.673000000000002</v>
      </c>
      <c r="T20" s="99">
        <v>27.4</v>
      </c>
      <c r="U20" s="94"/>
      <c r="V20" s="100"/>
      <c r="W20" s="100"/>
      <c r="BS20" s="9" t="s">
        <v>46</v>
      </c>
      <c r="BT20" s="10">
        <f>DATE(97,10,6)</f>
        <v>35709</v>
      </c>
      <c r="BU20" s="50">
        <v>1145</v>
      </c>
      <c r="BV20" s="11">
        <v>0.1</v>
      </c>
      <c r="BW20" s="12">
        <f t="shared" si="0"/>
        <v>3.0973760000000001</v>
      </c>
      <c r="BX20" s="11">
        <v>0.24</v>
      </c>
      <c r="BY20" s="12">
        <f t="shared" si="3"/>
        <v>3.3616079999999999</v>
      </c>
      <c r="BZ20" s="13">
        <v>0.32</v>
      </c>
      <c r="CA20" s="12">
        <f t="shared" si="1"/>
        <v>4.4821439999999999</v>
      </c>
      <c r="CB20" s="42">
        <v>13.78</v>
      </c>
      <c r="CC20" s="51">
        <f t="shared" si="2"/>
        <v>387.01819</v>
      </c>
      <c r="CD20" s="52"/>
      <c r="CE20" s="53"/>
      <c r="CF20" s="52"/>
      <c r="CG20" s="53"/>
      <c r="CH20" s="14">
        <v>0.08</v>
      </c>
      <c r="CI20" s="4">
        <v>34.664999999999999</v>
      </c>
      <c r="CJ20" s="44">
        <v>27.4</v>
      </c>
      <c r="CK20" s="8"/>
      <c r="CL20" s="54"/>
      <c r="CM20" s="52"/>
    </row>
    <row r="21" spans="1:91" x14ac:dyDescent="0.25">
      <c r="A21" s="91" t="s">
        <v>40</v>
      </c>
      <c r="B21" s="95">
        <v>35857</v>
      </c>
      <c r="C21" s="96">
        <v>1201</v>
      </c>
      <c r="D21" s="96"/>
      <c r="E21" s="96"/>
      <c r="F21" s="97">
        <v>0.1</v>
      </c>
      <c r="G21" s="98">
        <v>3.0973760000000001</v>
      </c>
      <c r="H21" s="97">
        <v>0.45</v>
      </c>
      <c r="I21" s="98">
        <v>6.3030150000000003</v>
      </c>
      <c r="J21" s="97">
        <v>0.23</v>
      </c>
      <c r="K21" s="98">
        <v>3.2215410000000002</v>
      </c>
      <c r="L21" s="99">
        <v>5.32</v>
      </c>
      <c r="M21" s="96">
        <v>149.41486</v>
      </c>
      <c r="N21" s="100"/>
      <c r="O21" s="100"/>
      <c r="P21" s="100"/>
      <c r="Q21" s="100"/>
      <c r="R21" s="97">
        <v>7.0000000000000007E-2</v>
      </c>
      <c r="S21" s="94">
        <v>34.954999999999998</v>
      </c>
      <c r="T21" s="99">
        <v>25.1</v>
      </c>
      <c r="U21" s="94"/>
      <c r="V21" s="100"/>
      <c r="W21" s="100"/>
      <c r="BS21" s="9" t="s">
        <v>46</v>
      </c>
      <c r="BT21" s="10">
        <f>DATE(98,3,3)</f>
        <v>35857</v>
      </c>
      <c r="BU21" s="50">
        <v>1145</v>
      </c>
      <c r="BV21" s="11">
        <v>0.11</v>
      </c>
      <c r="BW21" s="12">
        <f t="shared" si="0"/>
        <v>3.4071135999999997</v>
      </c>
      <c r="BX21" s="11">
        <v>0.5</v>
      </c>
      <c r="BY21" s="12">
        <f t="shared" si="3"/>
        <v>7.0033500000000002</v>
      </c>
      <c r="BZ21" s="13">
        <v>0.22</v>
      </c>
      <c r="CA21" s="12">
        <f t="shared" si="1"/>
        <v>3.081474</v>
      </c>
      <c r="CB21" s="42">
        <v>7.28</v>
      </c>
      <c r="CC21" s="51">
        <f t="shared" si="2"/>
        <v>204.46244000000002</v>
      </c>
      <c r="CD21" s="52"/>
      <c r="CE21" s="53"/>
      <c r="CF21" s="52"/>
      <c r="CG21" s="53"/>
      <c r="CH21" s="14">
        <v>0.08</v>
      </c>
      <c r="CI21" s="4">
        <v>34.936</v>
      </c>
      <c r="CJ21" s="44">
        <v>25.1</v>
      </c>
      <c r="CK21" s="8"/>
      <c r="CL21" s="54"/>
      <c r="CM21" s="52"/>
    </row>
    <row r="22" spans="1:91" x14ac:dyDescent="0.25">
      <c r="A22" s="91" t="s">
        <v>40</v>
      </c>
      <c r="B22" s="95">
        <v>35919</v>
      </c>
      <c r="C22" s="96">
        <v>1113</v>
      </c>
      <c r="D22" s="96"/>
      <c r="E22" s="96"/>
      <c r="F22" s="97">
        <v>0.18</v>
      </c>
      <c r="G22" s="98">
        <v>5.5752767999999993</v>
      </c>
      <c r="H22" s="97">
        <v>1.74</v>
      </c>
      <c r="I22" s="98">
        <v>24.371658</v>
      </c>
      <c r="J22" s="97">
        <v>0.16</v>
      </c>
      <c r="K22" s="98">
        <v>2.241072</v>
      </c>
      <c r="L22" s="99">
        <v>19.03</v>
      </c>
      <c r="M22" s="96">
        <v>534.46706500000005</v>
      </c>
      <c r="N22" s="100"/>
      <c r="O22" s="100"/>
      <c r="P22" s="100"/>
      <c r="Q22" s="100"/>
      <c r="R22" s="97">
        <v>0.09</v>
      </c>
      <c r="S22" s="94">
        <v>34.508000000000003</v>
      </c>
      <c r="T22" s="99">
        <v>23.8</v>
      </c>
      <c r="U22" s="94"/>
      <c r="V22" s="100"/>
      <c r="W22" s="100"/>
      <c r="BS22" s="15" t="s">
        <v>46</v>
      </c>
      <c r="BT22" s="16">
        <f>DATE(98,5,4)</f>
        <v>35919</v>
      </c>
      <c r="BU22" s="37">
        <v>1056</v>
      </c>
      <c r="BV22" s="18">
        <v>0.28000000000000003</v>
      </c>
      <c r="BW22" s="19">
        <f t="shared" si="0"/>
        <v>8.6726527999999998</v>
      </c>
      <c r="BX22" s="18">
        <v>3.87</v>
      </c>
      <c r="BY22" s="19">
        <f t="shared" si="3"/>
        <v>54.205929000000005</v>
      </c>
      <c r="BZ22" s="20">
        <v>0.21</v>
      </c>
      <c r="CA22" s="19">
        <f t="shared" si="1"/>
        <v>2.9414069999999999</v>
      </c>
      <c r="CB22" s="47">
        <v>65.92</v>
      </c>
      <c r="CC22" s="17">
        <f t="shared" si="2"/>
        <v>1851.39616</v>
      </c>
      <c r="CD22" s="56"/>
      <c r="CE22" s="57"/>
      <c r="CF22" s="56"/>
      <c r="CG22" s="57"/>
      <c r="CH22" s="21">
        <v>0.1</v>
      </c>
      <c r="CI22" s="58">
        <v>33.838000000000001</v>
      </c>
      <c r="CJ22" s="49">
        <v>23.7</v>
      </c>
      <c r="CK22" s="59"/>
      <c r="CL22" s="60"/>
      <c r="CM22" s="56"/>
    </row>
    <row r="23" spans="1:91" x14ac:dyDescent="0.25">
      <c r="A23" s="91" t="s">
        <v>40</v>
      </c>
      <c r="B23" s="95">
        <v>35982</v>
      </c>
      <c r="C23" s="96">
        <v>1214</v>
      </c>
      <c r="D23" s="96"/>
      <c r="E23" s="96"/>
      <c r="F23" s="97">
        <v>0.1</v>
      </c>
      <c r="G23" s="98">
        <v>3.0973760000000001</v>
      </c>
      <c r="H23" s="97">
        <v>0.16</v>
      </c>
      <c r="I23" s="98">
        <v>2.241072</v>
      </c>
      <c r="J23" s="97">
        <v>0.1</v>
      </c>
      <c r="K23" s="98">
        <v>1.4006700000000001</v>
      </c>
      <c r="L23" s="99">
        <v>3.92</v>
      </c>
      <c r="M23" s="96">
        <v>110.09515999999999</v>
      </c>
      <c r="N23" s="100"/>
      <c r="O23" s="100"/>
      <c r="P23" s="100"/>
      <c r="Q23" s="100"/>
      <c r="R23" s="97">
        <v>0.1</v>
      </c>
      <c r="S23" s="94">
        <v>35.009</v>
      </c>
      <c r="T23" s="99">
        <v>26.5</v>
      </c>
      <c r="U23" s="94"/>
      <c r="V23" s="100"/>
      <c r="W23" s="100"/>
      <c r="BS23" s="9" t="s">
        <v>46</v>
      </c>
      <c r="BT23" s="10">
        <f>DATE(98,7,6)</f>
        <v>35982</v>
      </c>
      <c r="BU23" s="50">
        <v>1155</v>
      </c>
      <c r="BV23" s="11">
        <v>0.1</v>
      </c>
      <c r="BW23" s="12">
        <f t="shared" si="0"/>
        <v>3.0973760000000001</v>
      </c>
      <c r="BX23" s="11">
        <v>0.16</v>
      </c>
      <c r="BY23" s="12">
        <f t="shared" si="3"/>
        <v>2.241072</v>
      </c>
      <c r="BZ23" s="13">
        <v>0.1</v>
      </c>
      <c r="CA23" s="12">
        <f t="shared" si="1"/>
        <v>1.4006700000000001</v>
      </c>
      <c r="CB23" s="42">
        <v>4.0999999999999996</v>
      </c>
      <c r="CC23" s="51">
        <f t="shared" si="2"/>
        <v>115.15055</v>
      </c>
      <c r="CD23" s="52"/>
      <c r="CE23" s="53"/>
      <c r="CF23" s="52"/>
      <c r="CG23" s="53"/>
      <c r="CH23" s="14">
        <v>0.1</v>
      </c>
      <c r="CI23" s="4">
        <v>34.997</v>
      </c>
      <c r="CJ23" s="44">
        <v>26.4</v>
      </c>
      <c r="CK23" s="8"/>
      <c r="CL23" s="54"/>
      <c r="CM23" s="52"/>
    </row>
    <row r="24" spans="1:91" x14ac:dyDescent="0.25">
      <c r="A24" s="91" t="s">
        <v>40</v>
      </c>
      <c r="B24" s="95">
        <v>36073</v>
      </c>
      <c r="C24" s="96">
        <v>1144</v>
      </c>
      <c r="D24" s="96"/>
      <c r="E24" s="96"/>
      <c r="F24" s="97">
        <v>0.12</v>
      </c>
      <c r="G24" s="98">
        <v>3.7168511999999998</v>
      </c>
      <c r="H24" s="97">
        <v>0.69</v>
      </c>
      <c r="I24" s="98">
        <v>9.6646229999999989</v>
      </c>
      <c r="J24" s="97">
        <v>0.15</v>
      </c>
      <c r="K24" s="98">
        <v>2.1010049999999998</v>
      </c>
      <c r="L24" s="99">
        <v>6.12</v>
      </c>
      <c r="M24" s="96">
        <v>171.88326000000001</v>
      </c>
      <c r="N24" s="100"/>
      <c r="O24" s="100"/>
      <c r="P24" s="100"/>
      <c r="Q24" s="100"/>
      <c r="R24" s="97">
        <v>0.08</v>
      </c>
      <c r="S24" s="94">
        <v>34.976999999999997</v>
      </c>
      <c r="T24" s="99">
        <v>27.4</v>
      </c>
      <c r="U24" s="94"/>
      <c r="V24" s="100"/>
      <c r="W24" s="100"/>
      <c r="BS24" s="9" t="s">
        <v>46</v>
      </c>
      <c r="BT24" s="10">
        <f>DATE(98,10,5)</f>
        <v>36073</v>
      </c>
      <c r="BU24" s="50">
        <v>1127</v>
      </c>
      <c r="BV24" s="11">
        <v>0.12</v>
      </c>
      <c r="BW24" s="12">
        <f t="shared" si="0"/>
        <v>3.7168511999999998</v>
      </c>
      <c r="BX24" s="11">
        <v>0.81</v>
      </c>
      <c r="BY24" s="12">
        <f t="shared" si="3"/>
        <v>11.345427000000001</v>
      </c>
      <c r="BZ24" s="13">
        <v>0.16</v>
      </c>
      <c r="CA24" s="12">
        <f t="shared" si="1"/>
        <v>2.241072</v>
      </c>
      <c r="CB24" s="42">
        <v>7.53</v>
      </c>
      <c r="CC24" s="51">
        <f t="shared" si="2"/>
        <v>211.48381499999999</v>
      </c>
      <c r="CD24" s="52"/>
      <c r="CE24" s="53"/>
      <c r="CF24" s="52"/>
      <c r="CG24" s="53"/>
      <c r="CH24" s="14">
        <v>0.1</v>
      </c>
      <c r="CI24" s="4">
        <v>34.926000000000002</v>
      </c>
      <c r="CJ24" s="44">
        <v>27.3</v>
      </c>
      <c r="CK24" s="8"/>
      <c r="CL24" s="54"/>
      <c r="CM24" s="52"/>
    </row>
    <row r="25" spans="1:91" x14ac:dyDescent="0.25">
      <c r="A25" s="91" t="s">
        <v>40</v>
      </c>
      <c r="B25" s="95">
        <v>36173</v>
      </c>
      <c r="C25" s="96">
        <v>1153</v>
      </c>
      <c r="D25" s="96"/>
      <c r="E25" s="96"/>
      <c r="F25" s="97">
        <v>0.1</v>
      </c>
      <c r="G25" s="98">
        <v>3.0973760000000001</v>
      </c>
      <c r="H25" s="97">
        <v>0.2</v>
      </c>
      <c r="I25" s="98">
        <v>2.8013400000000002</v>
      </c>
      <c r="J25" s="97">
        <v>0.14000000000000001</v>
      </c>
      <c r="K25" s="98">
        <v>1.9609380000000003</v>
      </c>
      <c r="L25" s="99">
        <v>4.54</v>
      </c>
      <c r="M25" s="96">
        <v>127.50816999999999</v>
      </c>
      <c r="N25" s="100"/>
      <c r="O25" s="100"/>
      <c r="P25" s="100"/>
      <c r="Q25" s="100"/>
      <c r="R25" s="97">
        <v>0.08</v>
      </c>
      <c r="S25" s="94">
        <v>35.037999999999997</v>
      </c>
      <c r="T25" s="99">
        <v>25.2</v>
      </c>
      <c r="U25" s="94"/>
      <c r="V25" s="100"/>
      <c r="W25" s="100"/>
      <c r="BS25" s="9" t="s">
        <v>46</v>
      </c>
      <c r="BT25" s="10">
        <f>DATE(99,1,13)</f>
        <v>36173</v>
      </c>
      <c r="BU25" s="50">
        <v>1137</v>
      </c>
      <c r="BV25" s="11">
        <v>0.13</v>
      </c>
      <c r="BW25" s="12">
        <f t="shared" si="0"/>
        <v>4.0265887999999999</v>
      </c>
      <c r="BX25" s="11">
        <v>1.1100000000000001</v>
      </c>
      <c r="BY25" s="12">
        <f t="shared" si="3"/>
        <v>15.547437000000002</v>
      </c>
      <c r="BZ25" s="13">
        <v>0.1</v>
      </c>
      <c r="CA25" s="12">
        <f t="shared" si="1"/>
        <v>1.4006700000000001</v>
      </c>
      <c r="CB25" s="42">
        <v>11.52</v>
      </c>
      <c r="CC25" s="51">
        <f t="shared" si="2"/>
        <v>323.54496</v>
      </c>
      <c r="CD25" s="52"/>
      <c r="CE25" s="53"/>
      <c r="CF25" s="52"/>
      <c r="CG25" s="53"/>
      <c r="CH25" s="14">
        <v>0.11</v>
      </c>
      <c r="CI25" s="4">
        <v>34.822000000000003</v>
      </c>
      <c r="CJ25" s="44">
        <v>25.2</v>
      </c>
      <c r="CK25" s="8"/>
      <c r="CL25" s="54"/>
      <c r="CM25" s="52"/>
    </row>
    <row r="26" spans="1:91" x14ac:dyDescent="0.25">
      <c r="A26" s="91" t="s">
        <v>40</v>
      </c>
      <c r="B26" s="101">
        <v>36262</v>
      </c>
      <c r="C26" s="96">
        <v>922</v>
      </c>
      <c r="D26" s="96"/>
      <c r="E26" s="96"/>
      <c r="F26" s="97">
        <v>0.15</v>
      </c>
      <c r="G26" s="98">
        <v>4.646064</v>
      </c>
      <c r="H26" s="97">
        <v>0.65</v>
      </c>
      <c r="I26" s="98">
        <v>9.104355</v>
      </c>
      <c r="J26" s="97">
        <v>0.08</v>
      </c>
      <c r="K26" s="98">
        <v>1.120536</v>
      </c>
      <c r="L26" s="99">
        <v>8.84</v>
      </c>
      <c r="M26" s="96">
        <v>248.27581999999998</v>
      </c>
      <c r="N26" s="100"/>
      <c r="O26" s="100"/>
      <c r="P26" s="100"/>
      <c r="Q26" s="100"/>
      <c r="R26" s="97">
        <v>7.0000000000000007E-2</v>
      </c>
      <c r="S26" s="94">
        <v>34.552999999999997</v>
      </c>
      <c r="T26" s="99">
        <v>24</v>
      </c>
      <c r="U26" s="94"/>
      <c r="V26" s="100"/>
      <c r="W26" s="100"/>
      <c r="BS26" s="15" t="s">
        <v>46</v>
      </c>
      <c r="BT26" s="22">
        <f>DATE(99,4,12)</f>
        <v>36262</v>
      </c>
      <c r="BU26" s="37">
        <v>906</v>
      </c>
      <c r="BV26" s="18">
        <v>0.18</v>
      </c>
      <c r="BW26" s="19">
        <f t="shared" si="0"/>
        <v>5.5752767999999993</v>
      </c>
      <c r="BX26" s="18">
        <v>1.46</v>
      </c>
      <c r="BY26" s="19">
        <f t="shared" si="3"/>
        <v>20.449781999999999</v>
      </c>
      <c r="BZ26" s="20">
        <v>0.08</v>
      </c>
      <c r="CA26" s="19">
        <f t="shared" si="1"/>
        <v>1.120536</v>
      </c>
      <c r="CB26" s="47">
        <v>15.5</v>
      </c>
      <c r="CC26" s="17">
        <f t="shared" si="2"/>
        <v>435.32524999999998</v>
      </c>
      <c r="CD26" s="56"/>
      <c r="CE26" s="57"/>
      <c r="CF26" s="56"/>
      <c r="CG26" s="57"/>
      <c r="CH26" s="21">
        <v>0.09</v>
      </c>
      <c r="CI26" s="58">
        <v>34.307000000000002</v>
      </c>
      <c r="CJ26" s="49">
        <v>24</v>
      </c>
      <c r="CK26" s="59"/>
      <c r="CL26" s="60"/>
      <c r="CM26" s="56"/>
    </row>
    <row r="27" spans="1:91" x14ac:dyDescent="0.25">
      <c r="A27" s="91" t="s">
        <v>40</v>
      </c>
      <c r="B27" s="101">
        <v>36347</v>
      </c>
      <c r="C27" s="96">
        <v>926</v>
      </c>
      <c r="D27" s="96"/>
      <c r="E27" s="96"/>
      <c r="F27" s="97">
        <v>0.1</v>
      </c>
      <c r="G27" s="98">
        <v>3.0973760000000001</v>
      </c>
      <c r="H27" s="97">
        <v>0.21</v>
      </c>
      <c r="I27" s="98">
        <v>2.9414069999999999</v>
      </c>
      <c r="J27" s="97">
        <v>0.08</v>
      </c>
      <c r="K27" s="98">
        <v>1.120536</v>
      </c>
      <c r="L27" s="99">
        <v>2.57</v>
      </c>
      <c r="M27" s="96">
        <v>72.179734999999994</v>
      </c>
      <c r="N27" s="100"/>
      <c r="O27" s="100"/>
      <c r="P27" s="100"/>
      <c r="Q27" s="100"/>
      <c r="R27" s="97">
        <v>0.1</v>
      </c>
      <c r="S27" s="94">
        <v>34.94</v>
      </c>
      <c r="T27" s="99">
        <v>25.6</v>
      </c>
      <c r="U27" s="94"/>
      <c r="V27" s="100"/>
      <c r="W27" s="100"/>
      <c r="BS27" s="9" t="s">
        <v>46</v>
      </c>
      <c r="BT27" s="23">
        <f>DATE(99,7,6)</f>
        <v>36347</v>
      </c>
      <c r="BU27" s="50">
        <v>910</v>
      </c>
      <c r="BV27" s="11">
        <v>0.11</v>
      </c>
      <c r="BW27" s="12">
        <f t="shared" si="0"/>
        <v>3.4071135999999997</v>
      </c>
      <c r="BX27" s="11">
        <v>0.16</v>
      </c>
      <c r="BY27" s="12">
        <f t="shared" si="3"/>
        <v>2.241072</v>
      </c>
      <c r="BZ27" s="13">
        <v>0.09</v>
      </c>
      <c r="CA27" s="12">
        <f t="shared" si="1"/>
        <v>1.2606029999999999</v>
      </c>
      <c r="CB27" s="42">
        <v>4.95</v>
      </c>
      <c r="CC27" s="51">
        <f t="shared" si="2"/>
        <v>139.023225</v>
      </c>
      <c r="CD27" s="52"/>
      <c r="CE27" s="53"/>
      <c r="CF27" s="52"/>
      <c r="CG27" s="53"/>
      <c r="CH27" s="14">
        <v>0.09</v>
      </c>
      <c r="CI27" s="4">
        <v>34.936</v>
      </c>
      <c r="CJ27" s="44">
        <v>25.6</v>
      </c>
      <c r="CK27" s="8"/>
      <c r="CL27" s="54"/>
      <c r="CM27" s="52"/>
    </row>
    <row r="28" spans="1:91" x14ac:dyDescent="0.25">
      <c r="A28" s="91" t="s">
        <v>40</v>
      </c>
      <c r="B28" s="95">
        <v>36437</v>
      </c>
      <c r="C28" s="96">
        <v>1016</v>
      </c>
      <c r="D28" s="96"/>
      <c r="E28" s="96"/>
      <c r="F28" s="97">
        <v>0.15</v>
      </c>
      <c r="G28" s="98">
        <v>4.646064</v>
      </c>
      <c r="H28" s="97">
        <v>0.63</v>
      </c>
      <c r="I28" s="98">
        <v>8.8242209999999996</v>
      </c>
      <c r="J28" s="102">
        <v>0.13</v>
      </c>
      <c r="K28" s="98">
        <v>1.8208710000000001</v>
      </c>
      <c r="L28" s="99">
        <v>8.01</v>
      </c>
      <c r="M28" s="96">
        <v>224.964855</v>
      </c>
      <c r="N28" s="100"/>
      <c r="O28" s="100"/>
      <c r="P28" s="100"/>
      <c r="Q28" s="100"/>
      <c r="R28" s="97">
        <v>0.08</v>
      </c>
      <c r="S28" s="94">
        <v>34.802999999999997</v>
      </c>
      <c r="T28" s="99">
        <v>25.9</v>
      </c>
      <c r="U28" s="94"/>
      <c r="V28" s="100"/>
      <c r="W28" s="100"/>
      <c r="BS28" s="9" t="s">
        <v>46</v>
      </c>
      <c r="BT28" s="10">
        <f>DATE(99,10,4)</f>
        <v>36437</v>
      </c>
      <c r="BU28" s="50">
        <v>1000</v>
      </c>
      <c r="BV28" s="11">
        <v>0.15</v>
      </c>
      <c r="BW28" s="12">
        <f t="shared" si="0"/>
        <v>4.646064</v>
      </c>
      <c r="BX28" s="11">
        <v>0.64</v>
      </c>
      <c r="BY28" s="12">
        <f t="shared" si="3"/>
        <v>8.9642879999999998</v>
      </c>
      <c r="BZ28" s="24">
        <v>0.16</v>
      </c>
      <c r="CA28" s="12">
        <f t="shared" si="1"/>
        <v>2.241072</v>
      </c>
      <c r="CB28" s="42">
        <v>17.170000000000002</v>
      </c>
      <c r="CC28" s="51">
        <f t="shared" si="2"/>
        <v>482.22803500000003</v>
      </c>
      <c r="CD28" s="52"/>
      <c r="CE28" s="53"/>
      <c r="CF28" s="52"/>
      <c r="CG28" s="53"/>
      <c r="CH28" s="14">
        <v>0.1</v>
      </c>
      <c r="CI28" s="4">
        <v>34.795999999999999</v>
      </c>
      <c r="CJ28" s="44">
        <v>26</v>
      </c>
      <c r="CK28" s="8"/>
      <c r="CL28" s="54"/>
      <c r="CM28" s="52"/>
    </row>
    <row r="29" spans="1:91" x14ac:dyDescent="0.25">
      <c r="A29" s="91" t="s">
        <v>40</v>
      </c>
      <c r="B29" s="95">
        <v>36529</v>
      </c>
      <c r="C29" s="96">
        <v>1208</v>
      </c>
      <c r="D29" s="96"/>
      <c r="E29" s="96"/>
      <c r="F29" s="97">
        <v>0.13</v>
      </c>
      <c r="G29" s="98">
        <v>4.0265887999999999</v>
      </c>
      <c r="H29" s="97">
        <v>1.23</v>
      </c>
      <c r="I29" s="98">
        <v>17.228241000000001</v>
      </c>
      <c r="J29" s="102">
        <v>0.38</v>
      </c>
      <c r="K29" s="98">
        <v>5.322546</v>
      </c>
      <c r="L29" s="99">
        <v>11.24</v>
      </c>
      <c r="M29" s="96">
        <v>315.68101999999999</v>
      </c>
      <c r="N29" s="100"/>
      <c r="O29" s="100"/>
      <c r="P29" s="100"/>
      <c r="Q29" s="100"/>
      <c r="R29" s="97">
        <v>0.08</v>
      </c>
      <c r="S29" s="94">
        <v>34.866</v>
      </c>
      <c r="T29" s="99">
        <v>24.6</v>
      </c>
      <c r="U29" s="94"/>
      <c r="V29" s="100"/>
      <c r="W29" s="100"/>
      <c r="BS29" s="9" t="s">
        <v>46</v>
      </c>
      <c r="BT29" s="10">
        <f>DATE(0,1,4)</f>
        <v>4</v>
      </c>
      <c r="BU29" s="50">
        <v>1154</v>
      </c>
      <c r="BV29" s="11">
        <v>0.12</v>
      </c>
      <c r="BW29" s="12">
        <f t="shared" si="0"/>
        <v>3.7168511999999998</v>
      </c>
      <c r="BX29" s="11">
        <v>1.23</v>
      </c>
      <c r="BY29" s="12">
        <f t="shared" si="3"/>
        <v>17.228241000000001</v>
      </c>
      <c r="BZ29" s="24">
        <v>0.4</v>
      </c>
      <c r="CA29" s="12">
        <f t="shared" si="1"/>
        <v>5.6026800000000003</v>
      </c>
      <c r="CB29" s="42">
        <v>10.87</v>
      </c>
      <c r="CC29" s="51">
        <f t="shared" si="2"/>
        <v>305.28938499999998</v>
      </c>
      <c r="CD29" s="52"/>
      <c r="CE29" s="53"/>
      <c r="CF29" s="52"/>
      <c r="CG29" s="53"/>
      <c r="CH29" s="14">
        <v>0.08</v>
      </c>
      <c r="CI29" s="4">
        <v>34.884</v>
      </c>
      <c r="CJ29" s="44">
        <v>24.6</v>
      </c>
      <c r="CK29" s="8"/>
      <c r="CL29" s="54"/>
      <c r="CM29" s="52"/>
    </row>
    <row r="30" spans="1:91" x14ac:dyDescent="0.25">
      <c r="A30" s="91" t="s">
        <v>40</v>
      </c>
      <c r="B30" s="95">
        <v>36633</v>
      </c>
      <c r="C30" s="96">
        <v>1000</v>
      </c>
      <c r="D30" s="96"/>
      <c r="E30" s="96"/>
      <c r="F30" s="97">
        <v>0.14000000000000001</v>
      </c>
      <c r="G30" s="98">
        <v>4.3363263999999999</v>
      </c>
      <c r="H30" s="97">
        <v>0.13</v>
      </c>
      <c r="I30" s="98">
        <v>1.8208710000000001</v>
      </c>
      <c r="J30" s="102">
        <v>0.02</v>
      </c>
      <c r="K30" s="98">
        <v>0.28013399999999999</v>
      </c>
      <c r="L30" s="99">
        <v>6.38</v>
      </c>
      <c r="M30" s="96">
        <v>179.18548999999999</v>
      </c>
      <c r="N30" s="100"/>
      <c r="O30" s="100"/>
      <c r="P30" s="100"/>
      <c r="Q30" s="100"/>
      <c r="R30" s="97">
        <v>0.06</v>
      </c>
      <c r="S30" s="94">
        <v>34.648000000000003</v>
      </c>
      <c r="T30" s="99">
        <v>24.2</v>
      </c>
      <c r="U30" s="94"/>
      <c r="V30" s="100"/>
      <c r="W30" s="100"/>
      <c r="BS30" s="15" t="s">
        <v>46</v>
      </c>
      <c r="BT30" s="16">
        <f>DATE(0,4,17)</f>
        <v>108</v>
      </c>
      <c r="BU30" s="37">
        <v>946</v>
      </c>
      <c r="BV30" s="18">
        <v>0.19</v>
      </c>
      <c r="BW30" s="19">
        <f t="shared" si="0"/>
        <v>5.8850144000000002</v>
      </c>
      <c r="BX30" s="18">
        <v>1.4</v>
      </c>
      <c r="BY30" s="19">
        <f t="shared" si="3"/>
        <v>19.609379999999998</v>
      </c>
      <c r="BZ30" s="25">
        <v>0.02</v>
      </c>
      <c r="CA30" s="19">
        <f t="shared" si="1"/>
        <v>0.28013399999999999</v>
      </c>
      <c r="CB30" s="47">
        <v>16.8</v>
      </c>
      <c r="CC30" s="17">
        <f t="shared" si="2"/>
        <v>471.83640000000003</v>
      </c>
      <c r="CD30" s="56"/>
      <c r="CE30" s="57"/>
      <c r="CF30" s="56"/>
      <c r="CG30" s="57"/>
      <c r="CH30" s="21">
        <v>0.05</v>
      </c>
      <c r="CI30" s="58">
        <v>34.220999999999997</v>
      </c>
      <c r="CJ30" s="49">
        <v>24.3</v>
      </c>
      <c r="CK30" s="59"/>
      <c r="CL30" s="60"/>
      <c r="CM30" s="56"/>
    </row>
    <row r="31" spans="1:91" x14ac:dyDescent="0.25">
      <c r="A31" s="91" t="s">
        <v>40</v>
      </c>
      <c r="B31" s="95">
        <v>36731</v>
      </c>
      <c r="C31" s="96">
        <v>1230</v>
      </c>
      <c r="D31" s="96"/>
      <c r="E31" s="96"/>
      <c r="F31" s="97">
        <v>0.12</v>
      </c>
      <c r="G31" s="98">
        <v>3.7168511999999998</v>
      </c>
      <c r="H31" s="97">
        <v>0.55000000000000004</v>
      </c>
      <c r="I31" s="98">
        <v>7.703685000000001</v>
      </c>
      <c r="J31" s="102">
        <v>0.06</v>
      </c>
      <c r="K31" s="98">
        <v>0.84040199999999998</v>
      </c>
      <c r="L31" s="99">
        <v>7.96</v>
      </c>
      <c r="M31" s="96">
        <v>223.56057999999999</v>
      </c>
      <c r="N31" s="100"/>
      <c r="O31" s="100"/>
      <c r="P31" s="100"/>
      <c r="Q31" s="100"/>
      <c r="R31" s="97">
        <v>0.08</v>
      </c>
      <c r="S31" s="94">
        <v>34.729999999999997</v>
      </c>
      <c r="T31" s="99">
        <v>27.3</v>
      </c>
      <c r="U31" s="94"/>
      <c r="V31" s="100"/>
      <c r="W31" s="100"/>
      <c r="BS31" s="9" t="s">
        <v>46</v>
      </c>
      <c r="BT31" s="10">
        <f>DATE(0,7,24)</f>
        <v>206</v>
      </c>
      <c r="BU31" s="50">
        <v>1212</v>
      </c>
      <c r="BV31" s="11">
        <v>0.1</v>
      </c>
      <c r="BW31" s="12">
        <f t="shared" si="0"/>
        <v>3.0973760000000001</v>
      </c>
      <c r="BX31" s="11">
        <v>0.23</v>
      </c>
      <c r="BY31" s="12">
        <f t="shared" si="3"/>
        <v>3.2215410000000002</v>
      </c>
      <c r="BZ31" s="24">
        <v>0.03</v>
      </c>
      <c r="CA31" s="12">
        <f t="shared" si="1"/>
        <v>0.42020099999999999</v>
      </c>
      <c r="CB31" s="42">
        <v>3.09</v>
      </c>
      <c r="CC31" s="51">
        <f t="shared" si="2"/>
        <v>86.784194999999997</v>
      </c>
      <c r="CD31" s="52"/>
      <c r="CE31" s="53"/>
      <c r="CF31" s="52"/>
      <c r="CG31" s="53"/>
      <c r="CH31" s="14">
        <v>0.09</v>
      </c>
      <c r="CI31" s="4">
        <v>34.878999999999998</v>
      </c>
      <c r="CJ31" s="44">
        <v>27.2</v>
      </c>
      <c r="CK31" s="8"/>
      <c r="CL31" s="54"/>
      <c r="CM31" s="52"/>
    </row>
    <row r="32" spans="1:91" x14ac:dyDescent="0.25">
      <c r="A32" s="91" t="s">
        <v>40</v>
      </c>
      <c r="B32" s="95">
        <v>36829</v>
      </c>
      <c r="C32" s="96">
        <v>1247</v>
      </c>
      <c r="D32" s="96"/>
      <c r="E32" s="96"/>
      <c r="F32" s="97">
        <v>0.14000000000000001</v>
      </c>
      <c r="G32" s="98">
        <v>4.3363263999999999</v>
      </c>
      <c r="H32" s="97">
        <v>0.28999999999999998</v>
      </c>
      <c r="I32" s="98">
        <v>4.0619429999999994</v>
      </c>
      <c r="J32" s="102">
        <v>0.28000000000000003</v>
      </c>
      <c r="K32" s="98">
        <v>3.9218760000000006</v>
      </c>
      <c r="L32" s="99">
        <v>8.5</v>
      </c>
      <c r="M32" s="96">
        <v>238.72675000000001</v>
      </c>
      <c r="N32" s="100"/>
      <c r="O32" s="100"/>
      <c r="P32" s="100"/>
      <c r="Q32" s="100"/>
      <c r="R32" s="97">
        <v>7.0000000000000007E-2</v>
      </c>
      <c r="S32" s="94">
        <v>34.902000000000001</v>
      </c>
      <c r="T32" s="99">
        <v>27.2</v>
      </c>
      <c r="U32" s="94"/>
      <c r="V32" s="100"/>
      <c r="W32" s="100"/>
      <c r="BS32" s="9" t="s">
        <v>46</v>
      </c>
      <c r="BT32" s="10">
        <f>DATE(0,10,30)</f>
        <v>304</v>
      </c>
      <c r="BU32" s="50">
        <v>1228</v>
      </c>
      <c r="BV32" s="11">
        <v>0.14000000000000001</v>
      </c>
      <c r="BW32" s="12">
        <f t="shared" si="0"/>
        <v>4.3363263999999999</v>
      </c>
      <c r="BX32" s="11">
        <v>0.36</v>
      </c>
      <c r="BY32" s="12">
        <f t="shared" si="3"/>
        <v>5.0424119999999997</v>
      </c>
      <c r="BZ32" s="24">
        <v>0.36</v>
      </c>
      <c r="CA32" s="12">
        <f t="shared" si="1"/>
        <v>5.0424119999999997</v>
      </c>
      <c r="CB32" s="42">
        <v>6.93</v>
      </c>
      <c r="CC32" s="51">
        <f t="shared" si="2"/>
        <v>194.63251499999998</v>
      </c>
      <c r="CD32" s="52"/>
      <c r="CE32" s="53"/>
      <c r="CF32" s="52"/>
      <c r="CG32" s="53"/>
      <c r="CH32" s="14">
        <v>0.08</v>
      </c>
      <c r="CI32" s="4">
        <v>34.877000000000002</v>
      </c>
      <c r="CJ32" s="44">
        <v>27.1</v>
      </c>
      <c r="CK32" s="8"/>
      <c r="CL32" s="54"/>
      <c r="CM32" s="52"/>
    </row>
    <row r="33" spans="1:91" x14ac:dyDescent="0.25">
      <c r="A33" s="91" t="s">
        <v>40</v>
      </c>
      <c r="B33" s="95">
        <v>36948</v>
      </c>
      <c r="C33" s="96">
        <v>1228</v>
      </c>
      <c r="D33" s="96"/>
      <c r="E33" s="96"/>
      <c r="F33" s="97">
        <v>0.19</v>
      </c>
      <c r="G33" s="98">
        <v>5.8850144000000002</v>
      </c>
      <c r="H33" s="97">
        <v>0.97</v>
      </c>
      <c r="I33" s="98">
        <v>13.586499</v>
      </c>
      <c r="J33" s="97">
        <v>0.19</v>
      </c>
      <c r="K33" s="98">
        <v>2.661273</v>
      </c>
      <c r="L33" s="99">
        <v>13.75</v>
      </c>
      <c r="M33" s="96">
        <v>386.17562499999997</v>
      </c>
      <c r="N33" s="100"/>
      <c r="O33" s="100"/>
      <c r="P33" s="100"/>
      <c r="Q33" s="100"/>
      <c r="R33" s="97">
        <v>0.11</v>
      </c>
      <c r="S33" s="94">
        <v>34.424999999999997</v>
      </c>
      <c r="T33" s="99">
        <v>24.9</v>
      </c>
      <c r="U33" s="94"/>
      <c r="V33" s="100"/>
      <c r="W33" s="100"/>
      <c r="BS33" s="9" t="s">
        <v>46</v>
      </c>
      <c r="BT33" s="10">
        <f>DATE(1,2,26)</f>
        <v>423</v>
      </c>
      <c r="BU33" s="50">
        <v>1210</v>
      </c>
      <c r="BV33" s="11">
        <v>0.22</v>
      </c>
      <c r="BW33" s="12">
        <f t="shared" si="0"/>
        <v>6.8142271999999995</v>
      </c>
      <c r="BX33" s="11">
        <v>1.44</v>
      </c>
      <c r="BY33" s="12">
        <f t="shared" si="3"/>
        <v>20.169647999999999</v>
      </c>
      <c r="BZ33" s="13">
        <v>0.2</v>
      </c>
      <c r="CA33" s="12">
        <f t="shared" si="1"/>
        <v>2.8013400000000002</v>
      </c>
      <c r="CB33" s="42">
        <v>26.45</v>
      </c>
      <c r="CC33" s="51">
        <f t="shared" si="2"/>
        <v>742.86147499999993</v>
      </c>
      <c r="CD33" s="52"/>
      <c r="CE33" s="53"/>
      <c r="CF33" s="52"/>
      <c r="CG33" s="53"/>
      <c r="CH33" s="14">
        <v>0.11</v>
      </c>
      <c r="CI33" s="4">
        <v>34.137999999999998</v>
      </c>
      <c r="CJ33" s="44">
        <v>24.8</v>
      </c>
      <c r="CK33" s="8"/>
      <c r="CL33" s="54"/>
      <c r="CM33" s="52"/>
    </row>
    <row r="34" spans="1:91" x14ac:dyDescent="0.25">
      <c r="A34" s="91" t="s">
        <v>40</v>
      </c>
      <c r="B34" s="95">
        <v>37018</v>
      </c>
      <c r="C34" s="96">
        <v>1017</v>
      </c>
      <c r="D34" s="96"/>
      <c r="E34" s="96"/>
      <c r="F34" s="97">
        <v>0.13</v>
      </c>
      <c r="G34" s="98">
        <v>4.0265887999999999</v>
      </c>
      <c r="H34" s="97">
        <v>0.49</v>
      </c>
      <c r="I34" s="98">
        <v>6.863283</v>
      </c>
      <c r="J34" s="97">
        <v>0.3</v>
      </c>
      <c r="K34" s="98">
        <v>4.2020099999999996</v>
      </c>
      <c r="L34" s="99">
        <v>5.18</v>
      </c>
      <c r="M34" s="96">
        <v>145.48289</v>
      </c>
      <c r="N34" s="100"/>
      <c r="O34" s="100"/>
      <c r="P34" s="100"/>
      <c r="Q34" s="100"/>
      <c r="R34" s="97">
        <v>7.0000000000000007E-2</v>
      </c>
      <c r="S34" s="94">
        <v>34.805</v>
      </c>
      <c r="T34" s="99">
        <v>24.6</v>
      </c>
      <c r="U34" s="94"/>
      <c r="V34" s="100"/>
      <c r="W34" s="100"/>
      <c r="BS34" s="15" t="s">
        <v>46</v>
      </c>
      <c r="BT34" s="16">
        <v>37018</v>
      </c>
      <c r="BU34" s="37">
        <v>1003</v>
      </c>
      <c r="BV34" s="18">
        <v>0.14000000000000001</v>
      </c>
      <c r="BW34" s="19">
        <f t="shared" si="0"/>
        <v>4.3363263999999999</v>
      </c>
      <c r="BX34" s="18">
        <v>0.8</v>
      </c>
      <c r="BY34" s="19">
        <f t="shared" si="3"/>
        <v>11.205360000000001</v>
      </c>
      <c r="BZ34" s="20">
        <v>0.31</v>
      </c>
      <c r="CA34" s="19">
        <f t="shared" si="1"/>
        <v>4.3420769999999997</v>
      </c>
      <c r="CB34" s="47">
        <v>8.27</v>
      </c>
      <c r="CC34" s="17">
        <f t="shared" si="2"/>
        <v>232.26708499999998</v>
      </c>
      <c r="CD34" s="56"/>
      <c r="CE34" s="57"/>
      <c r="CF34" s="56"/>
      <c r="CG34" s="57"/>
      <c r="CH34" s="21">
        <v>0.08</v>
      </c>
      <c r="CI34" s="58">
        <v>34.72</v>
      </c>
      <c r="CJ34" s="49">
        <v>24.6</v>
      </c>
      <c r="CK34" s="59"/>
      <c r="CL34" s="60"/>
      <c r="CM34" s="56"/>
    </row>
    <row r="35" spans="1:91" x14ac:dyDescent="0.25">
      <c r="A35" s="91" t="s">
        <v>40</v>
      </c>
      <c r="B35" s="95">
        <v>37124</v>
      </c>
      <c r="C35" s="96">
        <v>1151</v>
      </c>
      <c r="D35" s="96"/>
      <c r="E35" s="96"/>
      <c r="F35" s="97">
        <v>0.15</v>
      </c>
      <c r="G35" s="98">
        <v>4.646064</v>
      </c>
      <c r="H35" s="97">
        <v>0.5</v>
      </c>
      <c r="I35" s="98">
        <v>7.0033500000000002</v>
      </c>
      <c r="J35" s="97">
        <v>7.0000000000000007E-2</v>
      </c>
      <c r="K35" s="98">
        <v>0.98046900000000015</v>
      </c>
      <c r="L35" s="99">
        <v>5.0999999999999996</v>
      </c>
      <c r="M35" s="96">
        <v>143.23604999999998</v>
      </c>
      <c r="N35" s="100"/>
      <c r="O35" s="100"/>
      <c r="P35" s="100"/>
      <c r="Q35" s="100"/>
      <c r="R35" s="97">
        <v>0.09</v>
      </c>
      <c r="S35" s="94">
        <v>34.716999999999999</v>
      </c>
      <c r="T35" s="99">
        <v>26.7</v>
      </c>
      <c r="U35" s="94"/>
      <c r="V35" s="100"/>
      <c r="W35" s="100"/>
      <c r="BS35" s="9" t="s">
        <v>46</v>
      </c>
      <c r="BT35" s="10">
        <v>37124</v>
      </c>
      <c r="BU35" s="50">
        <v>1126</v>
      </c>
      <c r="BV35" s="11">
        <v>0.14000000000000001</v>
      </c>
      <c r="BW35" s="12">
        <f t="shared" si="0"/>
        <v>4.3363263999999999</v>
      </c>
      <c r="BX35" s="11">
        <v>0.28999999999999998</v>
      </c>
      <c r="BY35" s="12">
        <f t="shared" si="3"/>
        <v>4.0619429999999994</v>
      </c>
      <c r="BZ35" s="13">
        <v>0.02</v>
      </c>
      <c r="CA35" s="12">
        <f t="shared" si="1"/>
        <v>0.28013399999999999</v>
      </c>
      <c r="CB35" s="42">
        <v>4</v>
      </c>
      <c r="CC35" s="51">
        <f t="shared" si="2"/>
        <v>112.342</v>
      </c>
      <c r="CD35" s="52"/>
      <c r="CE35" s="53"/>
      <c r="CF35" s="52"/>
      <c r="CG35" s="53"/>
      <c r="CH35" s="14">
        <v>0.12</v>
      </c>
      <c r="CI35" s="4">
        <v>34.744999999999997</v>
      </c>
      <c r="CJ35" s="44">
        <v>26.7</v>
      </c>
      <c r="CK35" s="8"/>
      <c r="CL35" s="54"/>
      <c r="CM35" s="52"/>
    </row>
    <row r="36" spans="1:91" x14ac:dyDescent="0.25">
      <c r="A36" s="91" t="s">
        <v>40</v>
      </c>
      <c r="B36" s="95">
        <v>37172</v>
      </c>
      <c r="C36" s="96">
        <v>947</v>
      </c>
      <c r="D36" s="96"/>
      <c r="E36" s="96"/>
      <c r="F36" s="97">
        <v>0.11</v>
      </c>
      <c r="G36" s="98">
        <v>3.4071135999999997</v>
      </c>
      <c r="H36" s="97">
        <v>0.2</v>
      </c>
      <c r="I36" s="98">
        <v>2.8013400000000002</v>
      </c>
      <c r="J36" s="97">
        <v>0.05</v>
      </c>
      <c r="K36" s="98">
        <v>0.70033500000000004</v>
      </c>
      <c r="L36" s="99">
        <v>4.5599999999999996</v>
      </c>
      <c r="M36" s="96">
        <v>128.06987999999998</v>
      </c>
      <c r="N36" s="100"/>
      <c r="O36" s="100"/>
      <c r="P36" s="100"/>
      <c r="Q36" s="100"/>
      <c r="R36" s="97">
        <v>7.0000000000000007E-2</v>
      </c>
      <c r="S36" s="94">
        <v>34.941000000000003</v>
      </c>
      <c r="T36" s="99">
        <v>27.2</v>
      </c>
      <c r="U36" s="94"/>
      <c r="V36" s="100"/>
      <c r="W36" s="100"/>
      <c r="BS36" s="9" t="s">
        <v>46</v>
      </c>
      <c r="BT36" s="10">
        <v>37172</v>
      </c>
      <c r="BU36" s="50">
        <v>929</v>
      </c>
      <c r="BV36" s="11">
        <v>0.12</v>
      </c>
      <c r="BW36" s="12">
        <f t="shared" si="0"/>
        <v>3.7168511999999998</v>
      </c>
      <c r="BX36" s="11">
        <v>0.11</v>
      </c>
      <c r="BY36" s="12">
        <f t="shared" si="3"/>
        <v>1.540737</v>
      </c>
      <c r="BZ36" s="13">
        <v>7.0000000000000007E-2</v>
      </c>
      <c r="CA36" s="12">
        <f t="shared" si="1"/>
        <v>0.98046900000000015</v>
      </c>
      <c r="CB36" s="42">
        <v>2.95</v>
      </c>
      <c r="CC36" s="51">
        <f t="shared" si="2"/>
        <v>82.852225000000004</v>
      </c>
      <c r="CD36" s="52"/>
      <c r="CE36" s="53"/>
      <c r="CF36" s="52"/>
      <c r="CG36" s="53"/>
      <c r="CH36" s="14">
        <v>0.08</v>
      </c>
      <c r="CI36" s="4">
        <v>34.929000000000002</v>
      </c>
      <c r="CJ36" s="44">
        <v>27.2</v>
      </c>
      <c r="CK36" s="8"/>
      <c r="CL36" s="54"/>
      <c r="CM36" s="52"/>
    </row>
    <row r="37" spans="1:91" x14ac:dyDescent="0.25">
      <c r="A37" s="91" t="s">
        <v>40</v>
      </c>
      <c r="B37" s="95">
        <v>37320</v>
      </c>
      <c r="C37" s="96">
        <v>1101</v>
      </c>
      <c r="D37" s="96"/>
      <c r="E37" s="96"/>
      <c r="F37" s="97">
        <v>0.14000000000000001</v>
      </c>
      <c r="G37" s="98">
        <v>4.3363263999999999</v>
      </c>
      <c r="H37" s="97">
        <v>0.42</v>
      </c>
      <c r="I37" s="98">
        <v>5.8828139999999998</v>
      </c>
      <c r="J37" s="97">
        <v>0.05</v>
      </c>
      <c r="K37" s="98">
        <v>0.70033500000000004</v>
      </c>
      <c r="L37" s="99">
        <v>4.3099999999999996</v>
      </c>
      <c r="M37" s="96">
        <v>121.04850499999999</v>
      </c>
      <c r="N37" s="100"/>
      <c r="O37" s="100"/>
      <c r="P37" s="100"/>
      <c r="Q37" s="100"/>
      <c r="R37" s="97">
        <v>0.12</v>
      </c>
      <c r="S37" s="94">
        <v>34.668999999999997</v>
      </c>
      <c r="T37" s="99">
        <v>24.3</v>
      </c>
      <c r="U37" s="94"/>
      <c r="V37" s="100"/>
      <c r="W37" s="100"/>
      <c r="BS37" s="9" t="s">
        <v>46</v>
      </c>
      <c r="BT37" s="10">
        <v>37320</v>
      </c>
      <c r="BU37" s="50">
        <v>1046</v>
      </c>
      <c r="BV37" s="11">
        <v>0.15</v>
      </c>
      <c r="BW37" s="12">
        <f t="shared" si="0"/>
        <v>4.646064</v>
      </c>
      <c r="BX37" s="11">
        <v>0.49</v>
      </c>
      <c r="BY37" s="12">
        <f t="shared" si="3"/>
        <v>6.863283</v>
      </c>
      <c r="BZ37" s="13">
        <v>0.06</v>
      </c>
      <c r="CA37" s="12">
        <f t="shared" si="1"/>
        <v>0.84040199999999998</v>
      </c>
      <c r="CB37" s="42">
        <v>7.41</v>
      </c>
      <c r="CC37" s="51">
        <f t="shared" si="2"/>
        <v>208.11355499999999</v>
      </c>
      <c r="CD37" s="52"/>
      <c r="CE37" s="53"/>
      <c r="CF37" s="52"/>
      <c r="CG37" s="53"/>
      <c r="CH37" s="14">
        <v>0.11</v>
      </c>
      <c r="CI37" s="4">
        <v>34.573999999999998</v>
      </c>
      <c r="CJ37" s="44">
        <v>24.3</v>
      </c>
      <c r="CK37" s="8"/>
      <c r="CL37" s="54"/>
      <c r="CM37" s="52"/>
    </row>
    <row r="38" spans="1:91" x14ac:dyDescent="0.25">
      <c r="A38" s="91" t="s">
        <v>40</v>
      </c>
      <c r="B38" s="95">
        <v>37363</v>
      </c>
      <c r="C38" s="96">
        <v>1121</v>
      </c>
      <c r="D38" s="96"/>
      <c r="E38" s="96"/>
      <c r="F38" s="97">
        <v>0.1</v>
      </c>
      <c r="G38" s="98">
        <v>3.0973760000000001</v>
      </c>
      <c r="H38" s="97">
        <v>0.22</v>
      </c>
      <c r="I38" s="98">
        <v>3.081474</v>
      </c>
      <c r="J38" s="97">
        <v>0.24</v>
      </c>
      <c r="K38" s="98">
        <v>3.3616079999999999</v>
      </c>
      <c r="L38" s="99">
        <v>4.68</v>
      </c>
      <c r="M38" s="96">
        <v>131.44013999999999</v>
      </c>
      <c r="N38" s="100"/>
      <c r="O38" s="100"/>
      <c r="P38" s="100"/>
      <c r="Q38" s="100"/>
      <c r="R38" s="97">
        <v>0.09</v>
      </c>
      <c r="S38" s="94">
        <v>34.457000000000001</v>
      </c>
      <c r="T38" s="99">
        <v>25.6</v>
      </c>
      <c r="U38" s="94"/>
      <c r="V38" s="100"/>
      <c r="W38" s="100"/>
      <c r="BS38" s="15" t="s">
        <v>46</v>
      </c>
      <c r="BT38" s="16">
        <v>37363</v>
      </c>
      <c r="BU38" s="37">
        <v>1107</v>
      </c>
      <c r="BV38" s="18">
        <v>0.13</v>
      </c>
      <c r="BW38" s="19">
        <f t="shared" si="0"/>
        <v>4.0265887999999999</v>
      </c>
      <c r="BX38" s="18">
        <v>0.23</v>
      </c>
      <c r="BY38" s="19">
        <f t="shared" si="3"/>
        <v>3.2215410000000002</v>
      </c>
      <c r="BZ38" s="20">
        <v>0.22</v>
      </c>
      <c r="CA38" s="19">
        <f t="shared" si="1"/>
        <v>3.081474</v>
      </c>
      <c r="CB38" s="47">
        <v>3.64</v>
      </c>
      <c r="CC38" s="17">
        <f t="shared" si="2"/>
        <v>102.23122000000001</v>
      </c>
      <c r="CD38" s="56"/>
      <c r="CE38" s="57"/>
      <c r="CF38" s="56"/>
      <c r="CG38" s="57"/>
      <c r="CH38" s="21">
        <v>0.08</v>
      </c>
      <c r="CI38" s="58">
        <v>34.454999999999998</v>
      </c>
      <c r="CJ38" s="49">
        <v>25.7</v>
      </c>
      <c r="CK38" s="59"/>
      <c r="CL38" s="60"/>
      <c r="CM38" s="56"/>
    </row>
    <row r="39" spans="1:91" x14ac:dyDescent="0.25">
      <c r="A39" s="91" t="s">
        <v>40</v>
      </c>
      <c r="B39" s="95">
        <v>37445</v>
      </c>
      <c r="C39" s="96">
        <v>1016</v>
      </c>
      <c r="D39" s="96"/>
      <c r="E39" s="96"/>
      <c r="F39" s="97">
        <v>0.17</v>
      </c>
      <c r="G39" s="98">
        <v>5.2655392000000001</v>
      </c>
      <c r="H39" s="97">
        <v>0.16</v>
      </c>
      <c r="I39" s="98">
        <v>2.241072</v>
      </c>
      <c r="J39" s="97">
        <v>0.17</v>
      </c>
      <c r="K39" s="98">
        <v>2.3811390000000001</v>
      </c>
      <c r="L39" s="99">
        <v>4.9000000000000004</v>
      </c>
      <c r="M39" s="96">
        <v>137.61895000000001</v>
      </c>
      <c r="N39" s="100"/>
      <c r="O39" s="100"/>
      <c r="P39" s="100"/>
      <c r="Q39" s="100"/>
      <c r="R39" s="97">
        <v>0.06</v>
      </c>
      <c r="S39" s="94">
        <v>34.613</v>
      </c>
      <c r="T39" s="99">
        <v>26.5</v>
      </c>
      <c r="U39" s="94"/>
      <c r="V39" s="100"/>
      <c r="W39" s="100"/>
      <c r="BS39" s="9" t="s">
        <v>46</v>
      </c>
      <c r="BT39" s="10">
        <v>37445</v>
      </c>
      <c r="BU39" s="50">
        <v>955</v>
      </c>
      <c r="BV39" s="11">
        <v>0.12</v>
      </c>
      <c r="BW39" s="12">
        <f t="shared" si="0"/>
        <v>3.7168511999999998</v>
      </c>
      <c r="BX39" s="11">
        <v>0.12</v>
      </c>
      <c r="BY39" s="12">
        <f t="shared" si="3"/>
        <v>1.680804</v>
      </c>
      <c r="BZ39" s="13">
        <v>0.12</v>
      </c>
      <c r="CA39" s="12">
        <f t="shared" si="1"/>
        <v>1.680804</v>
      </c>
      <c r="CB39" s="42">
        <v>4.67</v>
      </c>
      <c r="CC39" s="51">
        <f t="shared" si="2"/>
        <v>131.15928499999998</v>
      </c>
      <c r="CD39" s="52"/>
      <c r="CE39" s="53"/>
      <c r="CF39" s="52"/>
      <c r="CG39" s="53"/>
      <c r="CH39" s="14">
        <v>0.08</v>
      </c>
      <c r="CI39" s="4">
        <v>34.637999999999998</v>
      </c>
      <c r="CJ39" s="44">
        <v>26.5</v>
      </c>
      <c r="CK39" s="8"/>
      <c r="CL39" s="54"/>
      <c r="CM39" s="52"/>
    </row>
    <row r="40" spans="1:91" x14ac:dyDescent="0.25">
      <c r="A40" s="91" t="s">
        <v>40</v>
      </c>
      <c r="B40" s="95">
        <v>37538</v>
      </c>
      <c r="C40" s="96">
        <v>1104</v>
      </c>
      <c r="D40" s="96"/>
      <c r="E40" s="96"/>
      <c r="F40" s="97">
        <v>7.0000000000000007E-2</v>
      </c>
      <c r="G40" s="98">
        <v>2.1681632</v>
      </c>
      <c r="H40" s="97">
        <v>0.22</v>
      </c>
      <c r="I40" s="98">
        <v>3.081474</v>
      </c>
      <c r="J40" s="97">
        <v>0.08</v>
      </c>
      <c r="K40" s="98">
        <v>1.120536</v>
      </c>
      <c r="L40" s="99">
        <v>2.69</v>
      </c>
      <c r="M40" s="96">
        <v>75.549994999999996</v>
      </c>
      <c r="N40" s="100"/>
      <c r="O40" s="100"/>
      <c r="P40" s="100"/>
      <c r="Q40" s="100"/>
      <c r="R40" s="97">
        <v>0.06</v>
      </c>
      <c r="S40" s="94">
        <v>34.941000000000003</v>
      </c>
      <c r="T40" s="99">
        <v>27</v>
      </c>
      <c r="U40" s="94"/>
      <c r="V40" s="100"/>
      <c r="W40" s="100"/>
      <c r="BS40" s="9" t="s">
        <v>46</v>
      </c>
      <c r="BT40" s="10">
        <f>DATE(2,10,9)</f>
        <v>1013</v>
      </c>
      <c r="BU40" s="50">
        <v>1050</v>
      </c>
      <c r="BV40" s="11">
        <v>0.04</v>
      </c>
      <c r="BW40" s="12">
        <f t="shared" si="0"/>
        <v>1.2389504</v>
      </c>
      <c r="BX40" s="11">
        <v>0.11</v>
      </c>
      <c r="BY40" s="12">
        <f t="shared" si="3"/>
        <v>1.540737</v>
      </c>
      <c r="BZ40" s="13">
        <v>0.06</v>
      </c>
      <c r="CA40" s="12">
        <f t="shared" si="1"/>
        <v>0.84040199999999998</v>
      </c>
      <c r="CB40" s="42">
        <v>4.63</v>
      </c>
      <c r="CC40" s="51">
        <f t="shared" si="2"/>
        <v>130.035865</v>
      </c>
      <c r="CD40" s="52"/>
      <c r="CE40" s="53"/>
      <c r="CF40" s="52"/>
      <c r="CG40" s="53"/>
      <c r="CH40" s="14">
        <v>7.0000000000000007E-2</v>
      </c>
      <c r="CI40" s="4">
        <v>34.956000000000003</v>
      </c>
      <c r="CJ40" s="44">
        <v>26.9</v>
      </c>
      <c r="CK40" s="8"/>
      <c r="CL40" s="54"/>
      <c r="CM40" s="52"/>
    </row>
    <row r="41" spans="1:91" x14ac:dyDescent="0.25">
      <c r="A41" s="91" t="s">
        <v>40</v>
      </c>
      <c r="B41" s="95">
        <v>37691</v>
      </c>
      <c r="C41" s="96">
        <v>956</v>
      </c>
      <c r="D41" s="96"/>
      <c r="E41" s="96"/>
      <c r="F41" s="97">
        <v>0.11</v>
      </c>
      <c r="G41" s="98">
        <v>3.4071135999999997</v>
      </c>
      <c r="H41" s="97">
        <v>1.46</v>
      </c>
      <c r="I41" s="98">
        <v>20.449781999999999</v>
      </c>
      <c r="J41" s="97">
        <v>0.03</v>
      </c>
      <c r="K41" s="98">
        <v>0.42020099999999999</v>
      </c>
      <c r="L41" s="99">
        <v>7.72</v>
      </c>
      <c r="M41" s="96">
        <v>216.82005999999998</v>
      </c>
      <c r="N41" s="100"/>
      <c r="O41" s="100"/>
      <c r="P41" s="100"/>
      <c r="Q41" s="100"/>
      <c r="R41" s="97">
        <v>0.09</v>
      </c>
      <c r="S41" s="94">
        <v>34.787999999999997</v>
      </c>
      <c r="T41" s="99">
        <v>24.5</v>
      </c>
      <c r="U41" s="94"/>
      <c r="V41" s="100"/>
      <c r="W41" s="100"/>
      <c r="BS41" s="9" t="s">
        <v>46</v>
      </c>
      <c r="BT41" s="10">
        <v>37691</v>
      </c>
      <c r="BU41" s="50">
        <v>933</v>
      </c>
      <c r="BV41" s="11">
        <v>0.17</v>
      </c>
      <c r="BW41" s="12">
        <f t="shared" si="0"/>
        <v>5.2655392000000001</v>
      </c>
      <c r="BX41" s="11">
        <v>1.62</v>
      </c>
      <c r="BY41" s="12">
        <f t="shared" si="3"/>
        <v>22.690854000000002</v>
      </c>
      <c r="BZ41" s="13">
        <v>0.04</v>
      </c>
      <c r="CA41" s="12">
        <f t="shared" si="1"/>
        <v>0.56026799999999999</v>
      </c>
      <c r="CB41" s="42">
        <v>10.96</v>
      </c>
      <c r="CC41" s="51">
        <f t="shared" si="2"/>
        <v>307.81708000000003</v>
      </c>
      <c r="CD41" s="52"/>
      <c r="CE41" s="53"/>
      <c r="CF41" s="52"/>
      <c r="CG41" s="53"/>
      <c r="CH41" s="14">
        <v>0.09</v>
      </c>
      <c r="CI41" s="4">
        <v>34.738</v>
      </c>
      <c r="CJ41" s="44">
        <v>24.4</v>
      </c>
      <c r="CK41" s="8"/>
      <c r="CL41" s="54"/>
      <c r="CM41" s="52"/>
    </row>
    <row r="42" spans="1:91" x14ac:dyDescent="0.25">
      <c r="A42" s="91" t="s">
        <v>40</v>
      </c>
      <c r="B42" s="95">
        <v>37733</v>
      </c>
      <c r="C42" s="96">
        <v>1056</v>
      </c>
      <c r="D42" s="96"/>
      <c r="E42" s="96"/>
      <c r="F42" s="97">
        <v>0.08</v>
      </c>
      <c r="G42" s="98">
        <v>2.4779008</v>
      </c>
      <c r="H42" s="97">
        <v>0.45</v>
      </c>
      <c r="I42" s="98">
        <v>6.3030150000000003</v>
      </c>
      <c r="J42" s="97">
        <v>7.0000000000000007E-2</v>
      </c>
      <c r="K42" s="98">
        <v>0.98046900000000015</v>
      </c>
      <c r="L42" s="99">
        <v>3.58</v>
      </c>
      <c r="M42" s="96">
        <v>100.54609000000001</v>
      </c>
      <c r="N42" s="100"/>
      <c r="O42" s="100"/>
      <c r="P42" s="100"/>
      <c r="Q42" s="100"/>
      <c r="R42" s="97">
        <v>7.0000000000000007E-2</v>
      </c>
      <c r="S42" s="103">
        <v>34.991</v>
      </c>
      <c r="T42" s="99">
        <v>25.2</v>
      </c>
      <c r="U42" s="94"/>
      <c r="V42" s="100"/>
      <c r="W42" s="100"/>
      <c r="BS42" s="15" t="s">
        <v>46</v>
      </c>
      <c r="BT42" s="16">
        <v>37733</v>
      </c>
      <c r="BU42" s="37">
        <v>1044</v>
      </c>
      <c r="BV42" s="18">
        <v>0.12</v>
      </c>
      <c r="BW42" s="19">
        <f t="shared" si="0"/>
        <v>3.7168511999999998</v>
      </c>
      <c r="BX42" s="18">
        <v>1.28</v>
      </c>
      <c r="BY42" s="19">
        <f t="shared" si="3"/>
        <v>17.928576</v>
      </c>
      <c r="BZ42" s="20">
        <v>0.09</v>
      </c>
      <c r="CA42" s="19">
        <f t="shared" si="1"/>
        <v>1.2606029999999999</v>
      </c>
      <c r="CB42" s="47">
        <v>7.89</v>
      </c>
      <c r="CC42" s="17">
        <f t="shared" si="2"/>
        <v>221.594595</v>
      </c>
      <c r="CD42" s="56"/>
      <c r="CE42" s="57"/>
      <c r="CF42" s="56"/>
      <c r="CG42" s="57"/>
      <c r="CH42" s="21">
        <v>0.08</v>
      </c>
      <c r="CI42" s="61">
        <v>34.844999999999999</v>
      </c>
      <c r="CJ42" s="49">
        <v>25.2</v>
      </c>
      <c r="CK42" s="59"/>
      <c r="CL42" s="60"/>
      <c r="CM42" s="56"/>
    </row>
    <row r="43" spans="1:91" x14ac:dyDescent="0.25">
      <c r="A43" s="91" t="s">
        <v>40</v>
      </c>
      <c r="B43" s="95">
        <v>37851</v>
      </c>
      <c r="C43" s="96">
        <v>1116</v>
      </c>
      <c r="D43" s="96"/>
      <c r="E43" s="96"/>
      <c r="F43" s="97">
        <v>0.05</v>
      </c>
      <c r="G43" s="98">
        <v>1.5486880000000001</v>
      </c>
      <c r="H43" s="97">
        <v>0.1</v>
      </c>
      <c r="I43" s="98">
        <v>1.4006700000000001</v>
      </c>
      <c r="J43" s="97">
        <v>0.3</v>
      </c>
      <c r="K43" s="98">
        <v>4.2020099999999996</v>
      </c>
      <c r="L43" s="99">
        <v>1.9</v>
      </c>
      <c r="M43" s="96">
        <v>53.362449999999995</v>
      </c>
      <c r="N43" s="100"/>
      <c r="O43" s="100"/>
      <c r="P43" s="100"/>
      <c r="Q43" s="100"/>
      <c r="R43" s="97">
        <v>0.11</v>
      </c>
      <c r="S43" s="94">
        <v>34.875</v>
      </c>
      <c r="T43" s="99">
        <v>28</v>
      </c>
      <c r="U43" s="94"/>
      <c r="V43" s="100"/>
      <c r="W43" s="100"/>
      <c r="BS43" s="9" t="s">
        <v>46</v>
      </c>
      <c r="BT43" s="10">
        <v>37851</v>
      </c>
      <c r="BU43" s="50">
        <v>1040</v>
      </c>
      <c r="BV43" s="11">
        <v>0.04</v>
      </c>
      <c r="BW43" s="12">
        <f t="shared" si="0"/>
        <v>1.2389504</v>
      </c>
      <c r="BX43" s="11">
        <v>0.01</v>
      </c>
      <c r="BY43" s="12">
        <f t="shared" si="3"/>
        <v>0.140067</v>
      </c>
      <c r="BZ43" s="13">
        <v>0.3</v>
      </c>
      <c r="CA43" s="12">
        <f t="shared" si="1"/>
        <v>4.2020099999999996</v>
      </c>
      <c r="CB43" s="42">
        <v>3.4</v>
      </c>
      <c r="CC43" s="51">
        <f t="shared" si="2"/>
        <v>95.49069999999999</v>
      </c>
      <c r="CD43" s="52"/>
      <c r="CE43" s="53"/>
      <c r="CF43" s="52"/>
      <c r="CG43" s="53"/>
      <c r="CH43" s="14">
        <v>0.02</v>
      </c>
      <c r="CI43" s="4">
        <v>34.805999999999997</v>
      </c>
      <c r="CJ43" s="44">
        <v>27.6</v>
      </c>
      <c r="CK43" s="8"/>
      <c r="CL43" s="54"/>
      <c r="CM43" s="52"/>
    </row>
    <row r="44" spans="1:91" x14ac:dyDescent="0.25">
      <c r="A44" s="91" t="s">
        <v>40</v>
      </c>
      <c r="B44" s="95">
        <v>37923</v>
      </c>
      <c r="C44" s="96">
        <v>1033</v>
      </c>
      <c r="D44" s="96"/>
      <c r="E44" s="96"/>
      <c r="F44" s="97">
        <v>0.09</v>
      </c>
      <c r="G44" s="98">
        <v>2.7876383999999996</v>
      </c>
      <c r="H44" s="97">
        <v>0.03</v>
      </c>
      <c r="I44" s="98">
        <v>0.42020099999999999</v>
      </c>
      <c r="J44" s="97">
        <v>0.18</v>
      </c>
      <c r="K44" s="98">
        <v>2.5212059999999998</v>
      </c>
      <c r="L44" s="99">
        <v>2.79</v>
      </c>
      <c r="M44" s="96">
        <v>78.358545000000007</v>
      </c>
      <c r="N44" s="100"/>
      <c r="O44" s="100"/>
      <c r="P44" s="100"/>
      <c r="Q44" s="100"/>
      <c r="R44" s="97">
        <v>0.1</v>
      </c>
      <c r="S44" s="103">
        <v>34.85</v>
      </c>
      <c r="T44" s="99">
        <v>27.4</v>
      </c>
      <c r="U44" s="94"/>
      <c r="V44" s="100"/>
      <c r="W44" s="100"/>
      <c r="BS44" s="9" t="s">
        <v>46</v>
      </c>
      <c r="BT44" s="10">
        <v>37923</v>
      </c>
      <c r="BU44" s="50">
        <v>1006</v>
      </c>
      <c r="BV44" s="11">
        <v>0.12</v>
      </c>
      <c r="BW44" s="12">
        <f t="shared" si="0"/>
        <v>3.7168511999999998</v>
      </c>
      <c r="BX44" s="11">
        <v>0.01</v>
      </c>
      <c r="BY44" s="12">
        <f t="shared" si="3"/>
        <v>0.140067</v>
      </c>
      <c r="BZ44" s="13">
        <v>0.09</v>
      </c>
      <c r="CA44" s="12">
        <f t="shared" si="1"/>
        <v>1.2606029999999999</v>
      </c>
      <c r="CB44" s="42">
        <v>1.2</v>
      </c>
      <c r="CC44" s="51">
        <f t="shared" si="2"/>
        <v>33.702599999999997</v>
      </c>
      <c r="CD44" s="52"/>
      <c r="CE44" s="53"/>
      <c r="CF44" s="52"/>
      <c r="CG44" s="53"/>
      <c r="CH44" s="14">
        <v>7.0000000000000007E-2</v>
      </c>
      <c r="CI44" s="62">
        <v>34.845999999999997</v>
      </c>
      <c r="CJ44" s="44">
        <v>27.5</v>
      </c>
      <c r="CK44" s="8"/>
      <c r="CL44" s="54"/>
      <c r="CM44" s="52"/>
    </row>
    <row r="45" spans="1:91" x14ac:dyDescent="0.25">
      <c r="A45" s="91" t="s">
        <v>40</v>
      </c>
      <c r="B45" s="95">
        <v>38057</v>
      </c>
      <c r="C45" s="96">
        <v>944</v>
      </c>
      <c r="D45" s="96"/>
      <c r="E45" s="96"/>
      <c r="F45" s="97">
        <v>0.15</v>
      </c>
      <c r="G45" s="98">
        <v>4.646064</v>
      </c>
      <c r="H45" s="97">
        <v>0.66</v>
      </c>
      <c r="I45" s="98">
        <v>9.2444220000000001</v>
      </c>
      <c r="J45" s="97">
        <v>0.15</v>
      </c>
      <c r="K45" s="98">
        <v>2.1010049999999998</v>
      </c>
      <c r="L45" s="99">
        <v>3.5</v>
      </c>
      <c r="M45" s="96">
        <v>98.299250000000001</v>
      </c>
      <c r="N45" s="100"/>
      <c r="O45" s="100"/>
      <c r="P45" s="100"/>
      <c r="Q45" s="100"/>
      <c r="R45" s="104" t="s">
        <v>37</v>
      </c>
      <c r="S45" s="94">
        <v>34.274999999999999</v>
      </c>
      <c r="T45" s="99">
        <v>25.5</v>
      </c>
      <c r="U45" s="94"/>
      <c r="V45" s="100"/>
      <c r="W45" s="100"/>
      <c r="BS45" s="9" t="s">
        <v>46</v>
      </c>
      <c r="BT45" s="10">
        <v>38057</v>
      </c>
      <c r="BU45" s="50">
        <v>924</v>
      </c>
      <c r="BV45" s="11">
        <v>0.16</v>
      </c>
      <c r="BW45" s="12">
        <f t="shared" si="0"/>
        <v>4.9558016</v>
      </c>
      <c r="BX45" s="11">
        <v>0.66</v>
      </c>
      <c r="BY45" s="12">
        <f t="shared" si="3"/>
        <v>9.2444220000000001</v>
      </c>
      <c r="BZ45" s="13">
        <v>0.05</v>
      </c>
      <c r="CA45" s="12">
        <f t="shared" si="1"/>
        <v>0.70033500000000004</v>
      </c>
      <c r="CB45" s="42">
        <v>11.25</v>
      </c>
      <c r="CC45" s="51">
        <f t="shared" si="2"/>
        <v>315.96187500000002</v>
      </c>
      <c r="CD45" s="52"/>
      <c r="CE45" s="53"/>
      <c r="CF45" s="52"/>
      <c r="CG45" s="53"/>
      <c r="CH45" s="26" t="s">
        <v>37</v>
      </c>
      <c r="CI45" s="4">
        <v>34.279000000000003</v>
      </c>
      <c r="CJ45" s="44">
        <v>25.8</v>
      </c>
      <c r="CK45" s="8"/>
      <c r="CL45" s="54"/>
      <c r="CM45" s="52"/>
    </row>
    <row r="46" spans="1:91" x14ac:dyDescent="0.25">
      <c r="A46" s="91" t="s">
        <v>40</v>
      </c>
      <c r="B46" s="95">
        <v>38127</v>
      </c>
      <c r="C46" s="96">
        <v>936</v>
      </c>
      <c r="D46" s="96"/>
      <c r="E46" s="96"/>
      <c r="F46" s="97">
        <v>0.11</v>
      </c>
      <c r="G46" s="98">
        <v>3.4071135999999997</v>
      </c>
      <c r="H46" s="97">
        <v>0.13</v>
      </c>
      <c r="I46" s="98">
        <v>1.8208710000000001</v>
      </c>
      <c r="J46" s="97">
        <v>0.21</v>
      </c>
      <c r="K46" s="98">
        <v>2.9414069999999999</v>
      </c>
      <c r="L46" s="99">
        <v>2.57</v>
      </c>
      <c r="M46" s="96">
        <v>72.179734999999994</v>
      </c>
      <c r="N46" s="100"/>
      <c r="O46" s="100"/>
      <c r="P46" s="100"/>
      <c r="Q46" s="100"/>
      <c r="R46" s="104" t="s">
        <v>37</v>
      </c>
      <c r="S46" s="100">
        <v>33.54</v>
      </c>
      <c r="T46" s="99">
        <v>26.5</v>
      </c>
      <c r="U46" s="94"/>
      <c r="V46" s="100"/>
      <c r="W46" s="100"/>
      <c r="BS46" s="15" t="s">
        <v>46</v>
      </c>
      <c r="BT46" s="16">
        <v>38127</v>
      </c>
      <c r="BU46" s="37">
        <v>954</v>
      </c>
      <c r="BV46" s="18">
        <v>0.12</v>
      </c>
      <c r="BW46" s="19">
        <f t="shared" si="0"/>
        <v>3.7168511999999998</v>
      </c>
      <c r="BX46" s="18">
        <v>0.08</v>
      </c>
      <c r="BY46" s="19">
        <f t="shared" si="3"/>
        <v>1.120536</v>
      </c>
      <c r="BZ46" s="20">
        <v>0.18</v>
      </c>
      <c r="CA46" s="19">
        <f t="shared" si="1"/>
        <v>2.5212059999999998</v>
      </c>
      <c r="CB46" s="47">
        <v>3.23</v>
      </c>
      <c r="CC46" s="17">
        <f t="shared" si="2"/>
        <v>90.716165000000004</v>
      </c>
      <c r="CD46" s="56"/>
      <c r="CE46" s="57"/>
      <c r="CF46" s="56"/>
      <c r="CG46" s="57"/>
      <c r="CH46" s="27" t="s">
        <v>37</v>
      </c>
      <c r="CI46" s="48">
        <v>33.450000000000003</v>
      </c>
      <c r="CJ46" s="49">
        <v>26.6</v>
      </c>
      <c r="CK46" s="59"/>
      <c r="CL46" s="60"/>
      <c r="CM46" s="56"/>
    </row>
    <row r="47" spans="1:91" x14ac:dyDescent="0.25">
      <c r="A47" s="91" t="s">
        <v>40</v>
      </c>
      <c r="B47" s="95">
        <v>38250</v>
      </c>
      <c r="C47" s="96">
        <v>931</v>
      </c>
      <c r="D47" s="96"/>
      <c r="E47" s="96"/>
      <c r="F47" s="97">
        <v>0.08</v>
      </c>
      <c r="G47" s="98">
        <v>2.4779008</v>
      </c>
      <c r="H47" s="97">
        <v>0.08</v>
      </c>
      <c r="I47" s="98">
        <v>1.120536</v>
      </c>
      <c r="J47" s="97">
        <v>0.25</v>
      </c>
      <c r="K47" s="98">
        <v>3.5016750000000001</v>
      </c>
      <c r="L47" s="99">
        <v>1.75</v>
      </c>
      <c r="M47" s="96">
        <v>49.149625</v>
      </c>
      <c r="N47" s="100"/>
      <c r="O47" s="100"/>
      <c r="P47" s="100"/>
      <c r="Q47" s="100"/>
      <c r="R47" s="97">
        <v>0.08</v>
      </c>
      <c r="S47" s="100">
        <v>33.71</v>
      </c>
      <c r="T47" s="99">
        <v>27.7</v>
      </c>
      <c r="U47" s="94"/>
      <c r="V47" s="100"/>
      <c r="W47" s="100"/>
      <c r="BS47" s="9" t="s">
        <v>46</v>
      </c>
      <c r="BT47" s="10">
        <v>38250</v>
      </c>
      <c r="BU47" s="50">
        <v>912</v>
      </c>
      <c r="BV47" s="11">
        <v>0.09</v>
      </c>
      <c r="BW47" s="12">
        <f t="shared" si="0"/>
        <v>2.7876383999999996</v>
      </c>
      <c r="BX47" s="11">
        <v>0.08</v>
      </c>
      <c r="BY47" s="12">
        <f t="shared" si="3"/>
        <v>1.120536</v>
      </c>
      <c r="BZ47" s="13">
        <v>0.27</v>
      </c>
      <c r="CA47" s="12">
        <f t="shared" si="1"/>
        <v>3.7818090000000004</v>
      </c>
      <c r="CB47" s="42">
        <v>2.4300000000000002</v>
      </c>
      <c r="CC47" s="51">
        <f t="shared" si="2"/>
        <v>68.247765000000001</v>
      </c>
      <c r="CD47" s="52"/>
      <c r="CE47" s="53"/>
      <c r="CF47" s="52"/>
      <c r="CG47" s="53"/>
      <c r="CH47" s="14">
        <v>0.08</v>
      </c>
      <c r="CI47" s="43">
        <v>33.729999999999997</v>
      </c>
      <c r="CJ47" s="44" t="s">
        <v>37</v>
      </c>
      <c r="CK47" s="8"/>
      <c r="CL47" s="54"/>
      <c r="CM47" s="52"/>
    </row>
    <row r="48" spans="1:91" x14ac:dyDescent="0.25">
      <c r="A48" s="91" t="s">
        <v>40</v>
      </c>
      <c r="B48" s="95">
        <v>38308</v>
      </c>
      <c r="C48" s="96">
        <v>902</v>
      </c>
      <c r="D48" s="96"/>
      <c r="E48" s="96"/>
      <c r="F48" s="97">
        <v>0.11</v>
      </c>
      <c r="G48" s="98">
        <v>3.4071135999999997</v>
      </c>
      <c r="H48" s="97">
        <v>0.45</v>
      </c>
      <c r="I48" s="98">
        <v>6.3030150000000003</v>
      </c>
      <c r="J48" s="97">
        <v>0.24</v>
      </c>
      <c r="K48" s="98">
        <v>3.3616079999999999</v>
      </c>
      <c r="L48" s="99">
        <v>4.34</v>
      </c>
      <c r="M48" s="96">
        <v>121.89107</v>
      </c>
      <c r="N48" s="100"/>
      <c r="O48" s="100"/>
      <c r="P48" s="100"/>
      <c r="Q48" s="100"/>
      <c r="R48" s="97">
        <v>0.1</v>
      </c>
      <c r="S48" s="100">
        <v>33.630000000000003</v>
      </c>
      <c r="T48" s="99">
        <v>27.1</v>
      </c>
      <c r="U48" s="94"/>
      <c r="V48" s="100"/>
      <c r="W48" s="100"/>
      <c r="BS48" s="9" t="s">
        <v>46</v>
      </c>
      <c r="BT48" s="10">
        <v>38308</v>
      </c>
      <c r="BU48" s="50">
        <v>844</v>
      </c>
      <c r="BV48" s="11">
        <v>0.09</v>
      </c>
      <c r="BW48" s="12">
        <f t="shared" si="0"/>
        <v>2.7876383999999996</v>
      </c>
      <c r="BX48" s="11">
        <v>0.18</v>
      </c>
      <c r="BY48" s="12">
        <f t="shared" si="3"/>
        <v>2.5212059999999998</v>
      </c>
      <c r="BZ48" s="13">
        <v>0.16</v>
      </c>
      <c r="CA48" s="12">
        <f t="shared" si="1"/>
        <v>2.241072</v>
      </c>
      <c r="CB48" s="42">
        <v>2.2200000000000002</v>
      </c>
      <c r="CC48" s="51">
        <f t="shared" si="2"/>
        <v>62.349810000000005</v>
      </c>
      <c r="CD48" s="52"/>
      <c r="CE48" s="53"/>
      <c r="CF48" s="52"/>
      <c r="CG48" s="53"/>
      <c r="CH48" s="14">
        <v>0.08</v>
      </c>
      <c r="CI48" s="43">
        <v>33.65</v>
      </c>
      <c r="CJ48" s="44">
        <v>26.8</v>
      </c>
      <c r="CK48" s="8"/>
      <c r="CL48" s="54"/>
      <c r="CM48" s="52"/>
    </row>
    <row r="49" spans="1:91" x14ac:dyDescent="0.25">
      <c r="A49" s="91" t="s">
        <v>40</v>
      </c>
      <c r="B49" s="95">
        <v>38365</v>
      </c>
      <c r="C49" s="96">
        <v>1025</v>
      </c>
      <c r="D49" s="96"/>
      <c r="E49" s="96"/>
      <c r="F49" s="97">
        <v>7.0000000000000007E-2</v>
      </c>
      <c r="G49" s="98">
        <v>2.1681632</v>
      </c>
      <c r="H49" s="97">
        <v>0.35</v>
      </c>
      <c r="I49" s="98">
        <v>4.9023449999999995</v>
      </c>
      <c r="J49" s="97">
        <v>0.06</v>
      </c>
      <c r="K49" s="98">
        <v>0.84040199999999998</v>
      </c>
      <c r="L49" s="99">
        <v>3.67</v>
      </c>
      <c r="M49" s="96">
        <v>103.073785</v>
      </c>
      <c r="N49" s="100"/>
      <c r="O49" s="100"/>
      <c r="P49" s="100"/>
      <c r="Q49" s="100"/>
      <c r="R49" s="97">
        <v>0.08</v>
      </c>
      <c r="S49" s="94">
        <v>34.840000000000003</v>
      </c>
      <c r="T49" s="99">
        <v>25.1</v>
      </c>
      <c r="U49" s="94"/>
      <c r="V49" s="100"/>
      <c r="W49" s="100"/>
      <c r="BS49" s="9" t="s">
        <v>46</v>
      </c>
      <c r="BT49" s="10">
        <v>38365</v>
      </c>
      <c r="BU49" s="50">
        <v>1010</v>
      </c>
      <c r="BV49" s="11">
        <v>0.05</v>
      </c>
      <c r="BW49" s="12">
        <f t="shared" si="0"/>
        <v>1.5486880000000001</v>
      </c>
      <c r="BX49" s="11">
        <v>0.19</v>
      </c>
      <c r="BY49" s="12">
        <f t="shared" si="3"/>
        <v>2.661273</v>
      </c>
      <c r="BZ49" s="13">
        <v>0.05</v>
      </c>
      <c r="CA49" s="12">
        <f t="shared" si="1"/>
        <v>0.70033500000000004</v>
      </c>
      <c r="CB49" s="42">
        <v>2.73</v>
      </c>
      <c r="CC49" s="51">
        <f t="shared" si="2"/>
        <v>76.673415000000006</v>
      </c>
      <c r="CD49" s="52"/>
      <c r="CE49" s="53"/>
      <c r="CF49" s="52"/>
      <c r="CG49" s="53"/>
      <c r="CH49" s="14">
        <v>0.08</v>
      </c>
      <c r="CI49" s="4">
        <v>34.853999999999999</v>
      </c>
      <c r="CJ49" s="44">
        <v>25.9</v>
      </c>
      <c r="CK49" s="8"/>
      <c r="CL49" s="54"/>
      <c r="CM49" s="52"/>
    </row>
    <row r="50" spans="1:91" x14ac:dyDescent="0.25">
      <c r="A50" s="91" t="s">
        <v>40</v>
      </c>
      <c r="B50" s="95">
        <v>38453</v>
      </c>
      <c r="C50" s="96">
        <v>1018</v>
      </c>
      <c r="D50" s="96"/>
      <c r="E50" s="96"/>
      <c r="F50" s="97">
        <v>0.21</v>
      </c>
      <c r="G50" s="98">
        <v>6.5044895999999994</v>
      </c>
      <c r="H50" s="97">
        <v>2.4900000000000002</v>
      </c>
      <c r="I50" s="98">
        <v>34.876683000000007</v>
      </c>
      <c r="J50" s="97">
        <v>0.24</v>
      </c>
      <c r="K50" s="98">
        <v>3.3616079999999999</v>
      </c>
      <c r="L50" s="99">
        <v>16.89</v>
      </c>
      <c r="M50" s="96">
        <v>474.36409500000002</v>
      </c>
      <c r="N50" s="100"/>
      <c r="O50" s="100"/>
      <c r="P50" s="100"/>
      <c r="Q50" s="100"/>
      <c r="R50" s="97">
        <v>0.08</v>
      </c>
      <c r="S50" s="94">
        <v>34.820999999999998</v>
      </c>
      <c r="T50" s="99">
        <v>25.2</v>
      </c>
      <c r="U50" s="94"/>
      <c r="V50" s="100"/>
      <c r="W50" s="100"/>
      <c r="BS50" s="15" t="s">
        <v>46</v>
      </c>
      <c r="BT50" s="16">
        <v>38453</v>
      </c>
      <c r="BU50" s="37">
        <v>955</v>
      </c>
      <c r="BV50" s="18">
        <v>0.2</v>
      </c>
      <c r="BW50" s="19">
        <f t="shared" si="0"/>
        <v>6.1947520000000003</v>
      </c>
      <c r="BX50" s="18">
        <v>1.66</v>
      </c>
      <c r="BY50" s="19">
        <f t="shared" si="3"/>
        <v>23.251121999999999</v>
      </c>
      <c r="BZ50" s="20">
        <v>0.38</v>
      </c>
      <c r="CA50" s="19">
        <f t="shared" si="1"/>
        <v>5.322546</v>
      </c>
      <c r="CB50" s="47">
        <v>12.39</v>
      </c>
      <c r="CC50" s="17">
        <f t="shared" si="2"/>
        <v>347.97934500000002</v>
      </c>
      <c r="CD50" s="56"/>
      <c r="CE50" s="57"/>
      <c r="CF50" s="56"/>
      <c r="CG50" s="57"/>
      <c r="CH50" s="21">
        <v>0.08</v>
      </c>
      <c r="CI50" s="58">
        <v>34.174999999999997</v>
      </c>
      <c r="CJ50" s="49">
        <v>25.1</v>
      </c>
      <c r="CK50" s="59"/>
      <c r="CL50" s="60"/>
      <c r="CM50" s="56"/>
    </row>
    <row r="51" spans="1:91" x14ac:dyDescent="0.25">
      <c r="A51" s="91" t="s">
        <v>40</v>
      </c>
      <c r="B51" s="95">
        <v>38553</v>
      </c>
      <c r="C51" s="96">
        <v>1005</v>
      </c>
      <c r="D51" s="96"/>
      <c r="E51" s="96"/>
      <c r="F51" s="97">
        <v>0.05</v>
      </c>
      <c r="G51" s="98">
        <v>1.5486880000000001</v>
      </c>
      <c r="H51" s="97">
        <v>0.02</v>
      </c>
      <c r="I51" s="98">
        <v>0.28013399999999999</v>
      </c>
      <c r="J51" s="97">
        <v>0.12</v>
      </c>
      <c r="K51" s="98">
        <v>1.680804</v>
      </c>
      <c r="L51" s="99">
        <v>1.3</v>
      </c>
      <c r="M51" s="96">
        <v>36.511150000000001</v>
      </c>
      <c r="N51" s="100"/>
      <c r="O51" s="100"/>
      <c r="P51" s="100"/>
      <c r="Q51" s="100"/>
      <c r="R51" s="97">
        <v>0.09</v>
      </c>
      <c r="S51" s="94">
        <v>34.738999999999997</v>
      </c>
      <c r="T51" s="99">
        <v>26.2</v>
      </c>
      <c r="U51" s="94"/>
      <c r="V51" s="100"/>
      <c r="W51" s="100"/>
      <c r="BS51" s="9" t="s">
        <v>46</v>
      </c>
      <c r="BT51" s="10">
        <v>38553</v>
      </c>
      <c r="BU51" s="50">
        <v>940</v>
      </c>
      <c r="BV51" s="11">
        <v>0.06</v>
      </c>
      <c r="BW51" s="12">
        <f t="shared" si="0"/>
        <v>1.8584255999999999</v>
      </c>
      <c r="BX51" s="11">
        <v>0.01</v>
      </c>
      <c r="BY51" s="12">
        <f t="shared" si="3"/>
        <v>0.140067</v>
      </c>
      <c r="BZ51" s="13">
        <v>0.13</v>
      </c>
      <c r="CA51" s="12">
        <f t="shared" si="1"/>
        <v>1.8208710000000001</v>
      </c>
      <c r="CB51" s="42">
        <v>1.63</v>
      </c>
      <c r="CC51" s="51">
        <f t="shared" si="2"/>
        <v>45.779364999999999</v>
      </c>
      <c r="CD51" s="52"/>
      <c r="CE51" s="53"/>
      <c r="CF51" s="52"/>
      <c r="CG51" s="53"/>
      <c r="CH51" s="14">
        <v>0.1</v>
      </c>
      <c r="CI51" s="4">
        <v>34.729999999999997</v>
      </c>
      <c r="CJ51" s="44">
        <v>25.1</v>
      </c>
      <c r="CK51" s="8"/>
      <c r="CL51" s="54"/>
      <c r="CM51" s="52"/>
    </row>
    <row r="52" spans="1:91" x14ac:dyDescent="0.25">
      <c r="A52" s="91" t="s">
        <v>40</v>
      </c>
      <c r="B52" s="101">
        <v>38636</v>
      </c>
      <c r="C52" s="96">
        <v>853</v>
      </c>
      <c r="D52" s="96"/>
      <c r="E52" s="96"/>
      <c r="F52" s="97">
        <v>0.05</v>
      </c>
      <c r="G52" s="98">
        <v>1.5486880000000001</v>
      </c>
      <c r="H52" s="97">
        <v>0.02</v>
      </c>
      <c r="I52" s="98">
        <v>0.28013399999999999</v>
      </c>
      <c r="J52" s="97">
        <v>0.14000000000000001</v>
      </c>
      <c r="K52" s="98">
        <v>1.9609380000000003</v>
      </c>
      <c r="L52" s="99">
        <v>2.27</v>
      </c>
      <c r="M52" s="96">
        <v>63.754084999999996</v>
      </c>
      <c r="N52" s="100"/>
      <c r="O52" s="100"/>
      <c r="P52" s="100"/>
      <c r="Q52" s="100"/>
      <c r="R52" s="97">
        <v>0.15</v>
      </c>
      <c r="S52" s="94">
        <v>34.918999999999997</v>
      </c>
      <c r="T52" s="99">
        <v>26.5</v>
      </c>
      <c r="U52" s="94"/>
      <c r="V52" s="100"/>
      <c r="W52" s="100"/>
      <c r="BS52" s="9" t="s">
        <v>46</v>
      </c>
      <c r="BT52" s="23">
        <v>38636</v>
      </c>
      <c r="BU52" s="50">
        <v>833</v>
      </c>
      <c r="BV52" s="11">
        <v>0.05</v>
      </c>
      <c r="BW52" s="12">
        <f t="shared" si="0"/>
        <v>1.5486880000000001</v>
      </c>
      <c r="BX52" s="11">
        <v>0.05</v>
      </c>
      <c r="BY52" s="12">
        <f t="shared" si="3"/>
        <v>0.70033500000000004</v>
      </c>
      <c r="BZ52" s="13">
        <v>0.13</v>
      </c>
      <c r="CA52" s="12">
        <f t="shared" si="1"/>
        <v>1.8208710000000001</v>
      </c>
      <c r="CB52" s="42">
        <v>2.4900000000000002</v>
      </c>
      <c r="CC52" s="51">
        <f t="shared" si="2"/>
        <v>69.932895000000002</v>
      </c>
      <c r="CD52" s="52"/>
      <c r="CE52" s="53"/>
      <c r="CF52" s="52"/>
      <c r="CG52" s="53"/>
      <c r="CH52" s="14">
        <v>0.11</v>
      </c>
      <c r="CI52" s="4">
        <v>34.905999999999999</v>
      </c>
      <c r="CJ52" s="44">
        <v>26.5</v>
      </c>
      <c r="CK52" s="8"/>
      <c r="CL52" s="54"/>
      <c r="CM52" s="52"/>
    </row>
    <row r="53" spans="1:91" x14ac:dyDescent="0.25">
      <c r="A53" s="91" t="s">
        <v>40</v>
      </c>
      <c r="B53" s="101">
        <v>38789</v>
      </c>
      <c r="C53" s="96">
        <v>937</v>
      </c>
      <c r="D53" s="96"/>
      <c r="E53" s="96"/>
      <c r="F53" s="97">
        <v>0.16</v>
      </c>
      <c r="G53" s="98">
        <v>4.9558016</v>
      </c>
      <c r="H53" s="97">
        <v>1.43</v>
      </c>
      <c r="I53" s="98">
        <v>20.029581</v>
      </c>
      <c r="J53" s="97">
        <v>0.28000000000000003</v>
      </c>
      <c r="K53" s="98">
        <v>3.9218760000000006</v>
      </c>
      <c r="L53" s="99">
        <v>9.76</v>
      </c>
      <c r="M53" s="96">
        <v>274.11448000000001</v>
      </c>
      <c r="N53" s="100"/>
      <c r="O53" s="100"/>
      <c r="P53" s="100"/>
      <c r="Q53" s="100"/>
      <c r="R53" s="97">
        <v>0.12</v>
      </c>
      <c r="S53" s="94">
        <v>34.619999999999997</v>
      </c>
      <c r="T53" s="99">
        <v>24.4</v>
      </c>
      <c r="U53" s="94"/>
      <c r="V53" s="100"/>
      <c r="W53" s="100"/>
      <c r="BS53" s="9" t="s">
        <v>46</v>
      </c>
      <c r="BT53" s="23">
        <v>38789</v>
      </c>
      <c r="BU53" s="50">
        <v>915</v>
      </c>
      <c r="BV53" s="11">
        <v>0.1</v>
      </c>
      <c r="BW53" s="12">
        <f t="shared" si="0"/>
        <v>3.0973760000000001</v>
      </c>
      <c r="BX53" s="11">
        <v>0.01</v>
      </c>
      <c r="BY53" s="12">
        <f t="shared" si="3"/>
        <v>0.140067</v>
      </c>
      <c r="BZ53" s="13">
        <v>0.25</v>
      </c>
      <c r="CA53" s="12">
        <f t="shared" si="1"/>
        <v>3.5016750000000001</v>
      </c>
      <c r="CB53" s="42">
        <v>2.36</v>
      </c>
      <c r="CC53" s="51">
        <f t="shared" si="2"/>
        <v>66.281779999999998</v>
      </c>
      <c r="CD53" s="52"/>
      <c r="CE53" s="53"/>
      <c r="CF53" s="52"/>
      <c r="CG53" s="53"/>
      <c r="CH53" s="14">
        <v>0.13</v>
      </c>
      <c r="CI53" s="4">
        <v>34.823999999999998</v>
      </c>
      <c r="CJ53" s="44">
        <v>24.5</v>
      </c>
      <c r="CK53" s="8"/>
      <c r="CL53" s="54"/>
      <c r="CM53" s="52"/>
    </row>
    <row r="54" spans="1:91" x14ac:dyDescent="0.25">
      <c r="A54" s="91" t="s">
        <v>40</v>
      </c>
      <c r="B54" s="101">
        <v>38852</v>
      </c>
      <c r="C54" s="96">
        <v>937</v>
      </c>
      <c r="D54" s="96"/>
      <c r="E54" s="96"/>
      <c r="F54" s="97">
        <v>0.21</v>
      </c>
      <c r="G54" s="98">
        <v>6.5044895999999994</v>
      </c>
      <c r="H54" s="97">
        <v>2.83</v>
      </c>
      <c r="I54" s="98">
        <v>39.638961000000002</v>
      </c>
      <c r="J54" s="97">
        <v>0.33</v>
      </c>
      <c r="K54" s="98">
        <v>4.6222110000000001</v>
      </c>
      <c r="L54" s="99">
        <v>25.7</v>
      </c>
      <c r="M54" s="96">
        <v>721.79734999999994</v>
      </c>
      <c r="N54" s="100"/>
      <c r="O54" s="100"/>
      <c r="P54" s="100"/>
      <c r="Q54" s="100"/>
      <c r="R54" s="97">
        <v>0.2</v>
      </c>
      <c r="S54" s="94">
        <v>33.99</v>
      </c>
      <c r="T54" s="99">
        <v>24.9</v>
      </c>
      <c r="U54" s="94"/>
      <c r="V54" s="100"/>
      <c r="W54" s="100"/>
      <c r="BS54" s="15" t="s">
        <v>46</v>
      </c>
      <c r="BT54" s="22">
        <v>38852</v>
      </c>
      <c r="BU54" s="37">
        <v>920</v>
      </c>
      <c r="BV54" s="18">
        <v>0.18</v>
      </c>
      <c r="BW54" s="19">
        <f t="shared" si="0"/>
        <v>5.5752767999999993</v>
      </c>
      <c r="BX54" s="18">
        <v>1.8</v>
      </c>
      <c r="BY54" s="19">
        <f t="shared" si="3"/>
        <v>25.212060000000001</v>
      </c>
      <c r="BZ54" s="20">
        <v>0.11</v>
      </c>
      <c r="CA54" s="19">
        <f t="shared" si="1"/>
        <v>1.540737</v>
      </c>
      <c r="CB54" s="47">
        <v>17.600000000000001</v>
      </c>
      <c r="CC54" s="17">
        <f t="shared" si="2"/>
        <v>494.30480000000006</v>
      </c>
      <c r="CD54" s="56"/>
      <c r="CE54" s="57"/>
      <c r="CF54" s="56"/>
      <c r="CG54" s="57"/>
      <c r="CH54" s="21">
        <v>0.26</v>
      </c>
      <c r="CI54" s="58">
        <v>34.243000000000002</v>
      </c>
      <c r="CJ54" s="49">
        <v>24.6</v>
      </c>
      <c r="CK54" s="59"/>
      <c r="CL54" s="60"/>
      <c r="CM54" s="56"/>
    </row>
    <row r="55" spans="1:91" x14ac:dyDescent="0.25">
      <c r="A55" s="91" t="s">
        <v>40</v>
      </c>
      <c r="B55" s="101">
        <v>38943</v>
      </c>
      <c r="C55" s="96">
        <v>930</v>
      </c>
      <c r="D55" s="96"/>
      <c r="E55" s="96"/>
      <c r="F55" s="97">
        <v>0.27</v>
      </c>
      <c r="G55" s="98">
        <v>8.3629151999999998</v>
      </c>
      <c r="H55" s="97">
        <v>0.65</v>
      </c>
      <c r="I55" s="98">
        <v>9.104355</v>
      </c>
      <c r="J55" s="97">
        <v>0.33</v>
      </c>
      <c r="K55" s="98">
        <v>4.6222110000000001</v>
      </c>
      <c r="L55" s="99">
        <v>6.49</v>
      </c>
      <c r="M55" s="96">
        <v>182.27489500000001</v>
      </c>
      <c r="N55" s="100"/>
      <c r="O55" s="100"/>
      <c r="P55" s="100"/>
      <c r="Q55" s="100"/>
      <c r="R55" s="97">
        <v>0.12</v>
      </c>
      <c r="S55" s="94">
        <v>34.503999999999998</v>
      </c>
      <c r="T55" s="99">
        <v>26.5</v>
      </c>
      <c r="U55" s="94"/>
      <c r="V55" s="100"/>
      <c r="W55" s="100"/>
      <c r="BS55" s="9" t="s">
        <v>46</v>
      </c>
      <c r="BT55" s="23">
        <v>38943</v>
      </c>
      <c r="BU55" s="50">
        <v>911</v>
      </c>
      <c r="BV55" s="11">
        <v>0.17</v>
      </c>
      <c r="BW55" s="12">
        <f t="shared" si="0"/>
        <v>5.2655392000000001</v>
      </c>
      <c r="BX55" s="11">
        <v>0.43</v>
      </c>
      <c r="BY55" s="12">
        <f t="shared" si="3"/>
        <v>6.0228809999999999</v>
      </c>
      <c r="BZ55" s="13">
        <v>0.33</v>
      </c>
      <c r="CA55" s="12">
        <f t="shared" si="1"/>
        <v>4.6222110000000001</v>
      </c>
      <c r="CB55" s="42">
        <v>4.5999999999999996</v>
      </c>
      <c r="CC55" s="51">
        <f t="shared" si="2"/>
        <v>129.19329999999999</v>
      </c>
      <c r="CD55" s="52"/>
      <c r="CE55" s="53"/>
      <c r="CF55" s="52"/>
      <c r="CG55" s="53"/>
      <c r="CH55" s="14">
        <v>0.18</v>
      </c>
      <c r="CI55" s="4">
        <v>34.579000000000001</v>
      </c>
      <c r="CJ55" s="44">
        <v>26.6</v>
      </c>
      <c r="CK55" s="8"/>
      <c r="CL55" s="54"/>
      <c r="CM55" s="52"/>
    </row>
    <row r="56" spans="1:91" x14ac:dyDescent="0.25">
      <c r="A56" s="91" t="s">
        <v>40</v>
      </c>
      <c r="B56" s="101">
        <v>39022</v>
      </c>
      <c r="C56" s="96">
        <v>934</v>
      </c>
      <c r="D56" s="96"/>
      <c r="E56" s="96"/>
      <c r="F56" s="97">
        <v>0.13</v>
      </c>
      <c r="G56" s="98">
        <v>4.0265887999999999</v>
      </c>
      <c r="H56" s="97">
        <v>0.75</v>
      </c>
      <c r="I56" s="98">
        <v>10.505025</v>
      </c>
      <c r="J56" s="97">
        <v>0.57999999999999996</v>
      </c>
      <c r="K56" s="98">
        <v>8.1238859999999988</v>
      </c>
      <c r="L56" s="99">
        <v>8.2100000000000009</v>
      </c>
      <c r="M56" s="96">
        <v>230.58195500000002</v>
      </c>
      <c r="N56" s="100"/>
      <c r="O56" s="100"/>
      <c r="P56" s="100"/>
      <c r="Q56" s="100"/>
      <c r="R56" s="97">
        <v>0.18</v>
      </c>
      <c r="S56" s="94">
        <v>34.659999999999997</v>
      </c>
      <c r="T56" s="99">
        <v>26.7</v>
      </c>
      <c r="U56" s="94"/>
      <c r="V56" s="100"/>
      <c r="W56" s="100"/>
      <c r="BS56" s="9" t="s">
        <v>46</v>
      </c>
      <c r="BT56" s="23">
        <v>39022</v>
      </c>
      <c r="BU56" s="50">
        <v>916</v>
      </c>
      <c r="BV56" s="11">
        <v>0.12</v>
      </c>
      <c r="BW56" s="12">
        <f t="shared" si="0"/>
        <v>3.7168511999999998</v>
      </c>
      <c r="BX56" s="11">
        <v>0.68</v>
      </c>
      <c r="BY56" s="12">
        <f t="shared" si="3"/>
        <v>9.5245560000000005</v>
      </c>
      <c r="BZ56" s="13">
        <v>0.46</v>
      </c>
      <c r="CA56" s="12">
        <f t="shared" si="1"/>
        <v>6.4430820000000004</v>
      </c>
      <c r="CB56" s="42">
        <v>6.61</v>
      </c>
      <c r="CC56" s="51">
        <f t="shared" si="2"/>
        <v>185.64515500000002</v>
      </c>
      <c r="CD56" s="52"/>
      <c r="CE56" s="53"/>
      <c r="CF56" s="52"/>
      <c r="CG56" s="53"/>
      <c r="CH56" s="14">
        <v>0.47</v>
      </c>
      <c r="CI56" s="4">
        <v>34.747999999999998</v>
      </c>
      <c r="CJ56" s="44">
        <v>26.7</v>
      </c>
      <c r="CK56" s="8"/>
      <c r="CL56" s="54"/>
      <c r="CM56" s="52"/>
    </row>
    <row r="57" spans="1:91" x14ac:dyDescent="0.25">
      <c r="A57" s="91" t="s">
        <v>40</v>
      </c>
      <c r="B57" s="101">
        <v>39125</v>
      </c>
      <c r="C57" s="96">
        <v>958</v>
      </c>
      <c r="D57" s="96"/>
      <c r="E57" s="96"/>
      <c r="F57" s="97">
        <v>0.19</v>
      </c>
      <c r="G57" s="98">
        <v>5.8850144000000002</v>
      </c>
      <c r="H57" s="97">
        <v>1.53</v>
      </c>
      <c r="I57" s="98">
        <v>21.430251000000002</v>
      </c>
      <c r="J57" s="97">
        <v>0.46</v>
      </c>
      <c r="K57" s="98">
        <v>6.4430820000000004</v>
      </c>
      <c r="L57" s="99">
        <v>10.8</v>
      </c>
      <c r="M57" s="96">
        <v>303.32339999999999</v>
      </c>
      <c r="N57" s="100"/>
      <c r="O57" s="100"/>
      <c r="P57" s="100"/>
      <c r="Q57" s="100"/>
      <c r="R57" s="97">
        <v>0.17</v>
      </c>
      <c r="S57" s="94">
        <v>34.229999999999997</v>
      </c>
      <c r="T57" s="99">
        <v>24.5</v>
      </c>
      <c r="U57" s="94"/>
      <c r="V57" s="100"/>
      <c r="W57" s="100"/>
      <c r="BS57" s="9" t="s">
        <v>46</v>
      </c>
      <c r="BT57" s="23">
        <v>39125</v>
      </c>
      <c r="BU57" s="50">
        <v>937</v>
      </c>
      <c r="BV57" s="11">
        <v>0.21</v>
      </c>
      <c r="BW57" s="12">
        <f t="shared" si="0"/>
        <v>6.5044895999999994</v>
      </c>
      <c r="BX57" s="11">
        <v>2.4300000000000002</v>
      </c>
      <c r="BY57" s="12">
        <f t="shared" si="3"/>
        <v>34.036281000000002</v>
      </c>
      <c r="BZ57" s="13">
        <v>0.26</v>
      </c>
      <c r="CA57" s="12">
        <f t="shared" si="1"/>
        <v>3.6417420000000003</v>
      </c>
      <c r="CB57" s="42">
        <v>14.3</v>
      </c>
      <c r="CC57" s="51">
        <f t="shared" si="2"/>
        <v>401.62265000000002</v>
      </c>
      <c r="CD57" s="52"/>
      <c r="CE57" s="53"/>
      <c r="CF57" s="52"/>
      <c r="CG57" s="53"/>
      <c r="CH57" s="14">
        <v>0.23</v>
      </c>
      <c r="CI57" s="4">
        <v>34.174999999999997</v>
      </c>
      <c r="CJ57" s="44">
        <v>24.5</v>
      </c>
      <c r="CK57" s="8"/>
      <c r="CL57" s="54"/>
      <c r="CM57" s="52"/>
    </row>
    <row r="58" spans="1:91" x14ac:dyDescent="0.25">
      <c r="A58" s="91" t="s">
        <v>40</v>
      </c>
      <c r="B58" s="101">
        <v>39181</v>
      </c>
      <c r="C58" s="96">
        <v>932</v>
      </c>
      <c r="D58" s="96"/>
      <c r="E58" s="96"/>
      <c r="F58" s="97">
        <v>0.12</v>
      </c>
      <c r="G58" s="98">
        <v>3.7168511999999998</v>
      </c>
      <c r="H58" s="97">
        <v>0.32</v>
      </c>
      <c r="I58" s="98">
        <v>4.4821439999999999</v>
      </c>
      <c r="J58" s="97">
        <v>0.23</v>
      </c>
      <c r="K58" s="98">
        <v>3.2215410000000002</v>
      </c>
      <c r="L58" s="99">
        <v>4.68</v>
      </c>
      <c r="M58" s="96">
        <v>131.44013999999999</v>
      </c>
      <c r="N58" s="100"/>
      <c r="O58" s="100"/>
      <c r="P58" s="100"/>
      <c r="Q58" s="100"/>
      <c r="R58" s="97">
        <v>0.2</v>
      </c>
      <c r="S58" s="103">
        <v>34.649000000000001</v>
      </c>
      <c r="T58" s="99">
        <v>25</v>
      </c>
      <c r="U58" s="94"/>
      <c r="V58" s="100"/>
      <c r="W58" s="100"/>
      <c r="BS58" s="15" t="s">
        <v>46</v>
      </c>
      <c r="BT58" s="22">
        <v>39181</v>
      </c>
      <c r="BU58" s="37">
        <v>909</v>
      </c>
      <c r="BV58" s="18">
        <v>0.12</v>
      </c>
      <c r="BW58" s="19">
        <f t="shared" si="0"/>
        <v>3.7168511999999998</v>
      </c>
      <c r="BX58" s="18">
        <v>0.19</v>
      </c>
      <c r="BY58" s="19">
        <f t="shared" si="3"/>
        <v>2.661273</v>
      </c>
      <c r="BZ58" s="20">
        <v>0.4</v>
      </c>
      <c r="CA58" s="19">
        <f t="shared" si="1"/>
        <v>5.6026800000000003</v>
      </c>
      <c r="CB58" s="47">
        <v>3.97</v>
      </c>
      <c r="CC58" s="17">
        <f t="shared" si="2"/>
        <v>111.49943500000001</v>
      </c>
      <c r="CD58" s="56"/>
      <c r="CE58" s="57"/>
      <c r="CF58" s="56"/>
      <c r="CG58" s="57"/>
      <c r="CH58" s="21">
        <v>0.44</v>
      </c>
      <c r="CI58" s="61">
        <v>34.664000000000001</v>
      </c>
      <c r="CJ58" s="49">
        <v>25.5</v>
      </c>
      <c r="CK58" s="59"/>
      <c r="CL58" s="60"/>
      <c r="CM58" s="56"/>
    </row>
    <row r="59" spans="1:91" x14ac:dyDescent="0.25">
      <c r="A59" s="91" t="s">
        <v>41</v>
      </c>
      <c r="B59" s="101">
        <v>39351</v>
      </c>
      <c r="C59" s="96">
        <v>907</v>
      </c>
      <c r="D59" s="105" t="s">
        <v>59</v>
      </c>
      <c r="E59" s="105" t="s">
        <v>58</v>
      </c>
      <c r="F59" s="97">
        <v>0.2905685328484498</v>
      </c>
      <c r="G59" s="106">
        <v>9</v>
      </c>
      <c r="H59" s="97">
        <v>2.7058479156403719</v>
      </c>
      <c r="I59" s="106">
        <v>37.9</v>
      </c>
      <c r="J59" s="97">
        <v>0.33555369930104878</v>
      </c>
      <c r="K59" s="106">
        <v>4.7</v>
      </c>
      <c r="L59" s="99">
        <v>22.03984262341778</v>
      </c>
      <c r="M59" s="107">
        <v>619</v>
      </c>
      <c r="N59" s="100">
        <v>0.60050830122012966</v>
      </c>
      <c r="O59" s="108">
        <v>18.600000000000001</v>
      </c>
      <c r="P59" s="99">
        <v>9.4668979845359722</v>
      </c>
      <c r="Q59" s="107">
        <v>132.6</v>
      </c>
      <c r="R59" s="97">
        <v>0.12</v>
      </c>
      <c r="S59" s="94">
        <v>33.972000000000001</v>
      </c>
      <c r="T59" s="99">
        <v>26.77</v>
      </c>
      <c r="U59" s="109">
        <v>8.1</v>
      </c>
      <c r="V59" s="109">
        <v>6.39</v>
      </c>
      <c r="W59" s="109">
        <v>0.32</v>
      </c>
      <c r="BS59" s="9" t="s">
        <v>47</v>
      </c>
      <c r="BT59" s="23">
        <v>39351</v>
      </c>
      <c r="BU59" s="50">
        <v>832</v>
      </c>
      <c r="BV59" s="11">
        <f t="shared" ref="BV59:BV94" si="4">BW59/30.97376</f>
        <v>0.11299887388550825</v>
      </c>
      <c r="BW59" s="28">
        <v>3.5</v>
      </c>
      <c r="BX59" s="11">
        <f>BY59/14.0067</f>
        <v>6.4254963695945508E-2</v>
      </c>
      <c r="BY59" s="28">
        <v>0.9</v>
      </c>
      <c r="BZ59" s="13">
        <f>CA59/14.0067</f>
        <v>0.31413537806906694</v>
      </c>
      <c r="CA59" s="28">
        <v>4.4000000000000004</v>
      </c>
      <c r="CB59" s="42">
        <f t="shared" ref="CB59:CB94" si="5">CC59/28.0855</f>
        <v>5.0239447401684139</v>
      </c>
      <c r="CC59" s="63">
        <v>141.1</v>
      </c>
      <c r="CD59" s="40">
        <f t="shared" ref="CD59:CD94" si="6">CE59/30.97376</f>
        <v>0.31962538613329478</v>
      </c>
      <c r="CE59" s="64">
        <v>9.9</v>
      </c>
      <c r="CF59" s="42">
        <f t="shared" ref="CF59:CF94" si="7">CG59/14.0067</f>
        <v>4.1837120806471191</v>
      </c>
      <c r="CG59" s="63">
        <v>58.6</v>
      </c>
      <c r="CH59" s="14">
        <v>7.0000000000000007E-2</v>
      </c>
      <c r="CI59" s="4">
        <v>34.991999999999997</v>
      </c>
      <c r="CJ59" s="44">
        <v>26.81</v>
      </c>
      <c r="CK59" s="65">
        <v>8.11</v>
      </c>
      <c r="CL59" s="65">
        <v>6.2</v>
      </c>
      <c r="CM59" s="66">
        <v>0.05</v>
      </c>
    </row>
    <row r="60" spans="1:91" x14ac:dyDescent="0.25">
      <c r="A60" s="91" t="s">
        <v>41</v>
      </c>
      <c r="B60" s="101">
        <v>39429</v>
      </c>
      <c r="C60" s="96">
        <v>1032</v>
      </c>
      <c r="D60" s="105" t="s">
        <v>59</v>
      </c>
      <c r="E60" s="105" t="s">
        <v>58</v>
      </c>
      <c r="F60" s="97">
        <v>6.779932433130495E-2</v>
      </c>
      <c r="G60" s="106">
        <v>2.1</v>
      </c>
      <c r="H60" s="97">
        <v>0.39266922258633369</v>
      </c>
      <c r="I60" s="106">
        <v>5.5</v>
      </c>
      <c r="J60" s="97"/>
      <c r="K60" s="106"/>
      <c r="L60" s="99">
        <v>13.184739456303076</v>
      </c>
      <c r="M60" s="107">
        <v>370.3</v>
      </c>
      <c r="N60" s="100">
        <v>0.37451055344911305</v>
      </c>
      <c r="O60" s="108">
        <v>11.6</v>
      </c>
      <c r="P60" s="99">
        <v>7.0394882449113636</v>
      </c>
      <c r="Q60" s="107">
        <v>98.6</v>
      </c>
      <c r="R60" s="97">
        <v>0.19</v>
      </c>
      <c r="S60" s="94">
        <v>34.637999999999998</v>
      </c>
      <c r="T60" s="108">
        <v>25.66</v>
      </c>
      <c r="U60" s="110">
        <v>8.32</v>
      </c>
      <c r="V60" s="109">
        <v>6.33</v>
      </c>
      <c r="W60" s="110">
        <v>0.21</v>
      </c>
      <c r="BS60" s="9" t="s">
        <v>47</v>
      </c>
      <c r="BT60" s="23">
        <v>39429</v>
      </c>
      <c r="BU60" s="50">
        <v>1044</v>
      </c>
      <c r="BV60" s="11">
        <f t="shared" si="4"/>
        <v>0.15174134493196823</v>
      </c>
      <c r="BW60" s="28">
        <v>4.7</v>
      </c>
      <c r="BX60" s="11">
        <f t="shared" ref="BX60:BZ62" si="8">BY60/14.0067</f>
        <v>2.8557761642642451E-2</v>
      </c>
      <c r="BY60" s="28">
        <v>0.4</v>
      </c>
      <c r="BZ60" s="13"/>
      <c r="CA60" s="28"/>
      <c r="CB60" s="42">
        <f t="shared" si="5"/>
        <v>5.5722703886347045</v>
      </c>
      <c r="CC60" s="63">
        <v>156.5</v>
      </c>
      <c r="CD60" s="40">
        <f t="shared" si="6"/>
        <v>0.41971010300331635</v>
      </c>
      <c r="CE60" s="64">
        <v>13</v>
      </c>
      <c r="CF60" s="42">
        <f t="shared" si="7"/>
        <v>6.3326836442559635</v>
      </c>
      <c r="CG60" s="63">
        <v>88.7</v>
      </c>
      <c r="CH60" s="14">
        <v>0.18</v>
      </c>
      <c r="CI60" s="4">
        <v>34.72</v>
      </c>
      <c r="CJ60" s="67">
        <v>25.65</v>
      </c>
      <c r="CK60" s="68">
        <v>8.2799999999999994</v>
      </c>
      <c r="CL60" s="65">
        <v>6.2</v>
      </c>
      <c r="CM60" s="69">
        <v>0.2</v>
      </c>
    </row>
    <row r="61" spans="1:91" x14ac:dyDescent="0.25">
      <c r="A61" s="91" t="s">
        <v>41</v>
      </c>
      <c r="B61" s="101">
        <v>39517</v>
      </c>
      <c r="C61" s="96">
        <v>932</v>
      </c>
      <c r="D61" s="105" t="s">
        <v>59</v>
      </c>
      <c r="E61" s="105" t="s">
        <v>58</v>
      </c>
      <c r="F61" s="97">
        <v>2.259977477710165E-2</v>
      </c>
      <c r="G61" s="106">
        <v>0.7</v>
      </c>
      <c r="H61" s="97">
        <v>0.63541019654879449</v>
      </c>
      <c r="I61" s="106">
        <v>8.9</v>
      </c>
      <c r="J61" s="97">
        <v>5.7115523285284901E-2</v>
      </c>
      <c r="K61" s="106">
        <v>0.8</v>
      </c>
      <c r="L61" s="99">
        <v>12.832244396574744</v>
      </c>
      <c r="M61" s="107">
        <v>360.4</v>
      </c>
      <c r="N61" s="100">
        <v>0.42293864225718802</v>
      </c>
      <c r="O61" s="108">
        <v>13.1</v>
      </c>
      <c r="P61" s="99">
        <v>10.223678668065997</v>
      </c>
      <c r="Q61" s="107">
        <v>143.19999999999999</v>
      </c>
      <c r="R61" s="97">
        <v>0.15</v>
      </c>
      <c r="S61" s="94">
        <v>34.866999999999997</v>
      </c>
      <c r="T61" s="108">
        <v>24.95</v>
      </c>
      <c r="U61" s="110">
        <v>8.1</v>
      </c>
      <c r="V61" s="109">
        <v>6.57</v>
      </c>
      <c r="W61" s="110">
        <v>0.25</v>
      </c>
      <c r="BS61" s="9" t="s">
        <v>47</v>
      </c>
      <c r="BT61" s="23">
        <v>39517</v>
      </c>
      <c r="BU61" s="50">
        <v>946</v>
      </c>
      <c r="BV61" s="11">
        <f t="shared" si="4"/>
        <v>0.15174134493196823</v>
      </c>
      <c r="BW61" s="28">
        <v>4.7</v>
      </c>
      <c r="BX61" s="11">
        <f t="shared" si="8"/>
        <v>0.36411146094369118</v>
      </c>
      <c r="BY61" s="28">
        <v>5.0999999999999996</v>
      </c>
      <c r="BZ61" s="13">
        <f t="shared" si="8"/>
        <v>5.7115523285284901E-2</v>
      </c>
      <c r="CA61" s="28">
        <v>0.8</v>
      </c>
      <c r="CB61" s="42">
        <f t="shared" si="5"/>
        <v>4.5361485464029485</v>
      </c>
      <c r="CC61" s="63">
        <v>127.4</v>
      </c>
      <c r="CD61" s="40">
        <f t="shared" si="6"/>
        <v>0.3809676319568564</v>
      </c>
      <c r="CE61" s="64">
        <v>11.8</v>
      </c>
      <c r="CF61" s="42">
        <f t="shared" si="7"/>
        <v>7.5963645969428919</v>
      </c>
      <c r="CG61" s="63">
        <v>106.4</v>
      </c>
      <c r="CH61" s="14">
        <v>0.1</v>
      </c>
      <c r="CI61" s="4">
        <v>34.887999999999998</v>
      </c>
      <c r="CJ61" s="67">
        <v>24.96</v>
      </c>
      <c r="CK61" s="68">
        <v>8.1999999999999993</v>
      </c>
      <c r="CL61" s="65">
        <v>6.53</v>
      </c>
      <c r="CM61" s="69">
        <v>0.21</v>
      </c>
    </row>
    <row r="62" spans="1:91" x14ac:dyDescent="0.25">
      <c r="A62" s="91" t="s">
        <v>41</v>
      </c>
      <c r="B62" s="101">
        <v>39604</v>
      </c>
      <c r="C62" s="96">
        <v>942</v>
      </c>
      <c r="D62" s="96" t="s">
        <v>59</v>
      </c>
      <c r="E62" s="96" t="s">
        <v>58</v>
      </c>
      <c r="F62" s="97">
        <v>0.10331325612389326</v>
      </c>
      <c r="G62" s="106">
        <v>3.2</v>
      </c>
      <c r="H62" s="97">
        <v>0.34983258012237001</v>
      </c>
      <c r="I62" s="106">
        <v>4.9000000000000004</v>
      </c>
      <c r="J62" s="97">
        <v>0.15706768903453347</v>
      </c>
      <c r="K62" s="106">
        <v>2.2000000000000002</v>
      </c>
      <c r="L62" s="99">
        <v>10.325612860728846</v>
      </c>
      <c r="M62" s="107">
        <v>290</v>
      </c>
      <c r="N62" s="100">
        <v>0.2841114543407065</v>
      </c>
      <c r="O62" s="108">
        <v>8.8000000000000007</v>
      </c>
      <c r="P62" s="99">
        <v>9.2098781297521892</v>
      </c>
      <c r="Q62" s="107">
        <v>129</v>
      </c>
      <c r="R62" s="111">
        <v>0.11</v>
      </c>
      <c r="S62" s="110">
        <v>34.802599999999998</v>
      </c>
      <c r="T62" s="108">
        <v>24.95</v>
      </c>
      <c r="U62" s="110">
        <v>8.08</v>
      </c>
      <c r="V62" s="110">
        <v>6.73</v>
      </c>
      <c r="W62" s="110">
        <v>0.22</v>
      </c>
      <c r="BS62" s="15" t="s">
        <v>47</v>
      </c>
      <c r="BT62" s="22">
        <v>39604</v>
      </c>
      <c r="BU62" s="37">
        <v>941</v>
      </c>
      <c r="BV62" s="18">
        <f t="shared" si="4"/>
        <v>0.12268449164712324</v>
      </c>
      <c r="BW62" s="30">
        <v>3.8</v>
      </c>
      <c r="BX62" s="18">
        <f t="shared" si="8"/>
        <v>0.12850992739189102</v>
      </c>
      <c r="BY62" s="30">
        <v>1.8</v>
      </c>
      <c r="BZ62" s="20">
        <f t="shared" si="8"/>
        <v>0.15706768903453347</v>
      </c>
      <c r="CA62" s="30">
        <v>2.2000000000000002</v>
      </c>
      <c r="CB62" s="47">
        <f t="shared" si="5"/>
        <v>16.595752256502468</v>
      </c>
      <c r="CC62" s="70">
        <v>466.1</v>
      </c>
      <c r="CD62" s="45">
        <f t="shared" si="6"/>
        <v>0.25505460105586147</v>
      </c>
      <c r="CE62" s="71">
        <v>7.9</v>
      </c>
      <c r="CF62" s="47">
        <f t="shared" si="7"/>
        <v>6.5468668565757815</v>
      </c>
      <c r="CG62" s="70">
        <v>91.7</v>
      </c>
      <c r="CH62" s="32">
        <v>0.08</v>
      </c>
      <c r="CI62" s="72">
        <v>34.814599999999999</v>
      </c>
      <c r="CJ62" s="73">
        <v>25.04</v>
      </c>
      <c r="CK62" s="72">
        <v>8.07</v>
      </c>
      <c r="CL62" s="72">
        <v>6.63</v>
      </c>
      <c r="CM62" s="74">
        <v>0.13</v>
      </c>
    </row>
    <row r="63" spans="1:91" x14ac:dyDescent="0.25">
      <c r="A63" s="112" t="s">
        <v>41</v>
      </c>
      <c r="B63" s="101">
        <v>39713</v>
      </c>
      <c r="C63" s="103">
        <v>1041</v>
      </c>
      <c r="D63" s="96" t="s">
        <v>59</v>
      </c>
      <c r="E63" s="96" t="s">
        <v>58</v>
      </c>
      <c r="F63" s="97">
        <v>6.1342245823561618E-2</v>
      </c>
      <c r="G63" s="104">
        <v>1.9</v>
      </c>
      <c r="H63" s="97">
        <v>0.1213704869812304</v>
      </c>
      <c r="I63" s="104">
        <v>1.7</v>
      </c>
      <c r="J63" s="97">
        <v>4.2836642463963674E-2</v>
      </c>
      <c r="K63" s="104">
        <v>0.6</v>
      </c>
      <c r="L63" s="99">
        <v>2.492389311210411</v>
      </c>
      <c r="M63" s="107">
        <v>70</v>
      </c>
      <c r="N63" s="100">
        <v>0.24859752254811818</v>
      </c>
      <c r="O63" s="108">
        <v>7.7</v>
      </c>
      <c r="P63" s="99">
        <v>4.9833294066411069</v>
      </c>
      <c r="Q63" s="107">
        <v>69.8</v>
      </c>
      <c r="R63" s="102">
        <v>0.12</v>
      </c>
      <c r="S63" s="113">
        <v>34.832000000000001</v>
      </c>
      <c r="T63" s="108">
        <v>26.62</v>
      </c>
      <c r="U63" s="109">
        <v>7.99</v>
      </c>
      <c r="V63" s="109">
        <v>6.53</v>
      </c>
      <c r="W63" s="103">
        <v>0.06</v>
      </c>
      <c r="BS63" s="34" t="s">
        <v>47</v>
      </c>
      <c r="BT63" s="23">
        <v>0</v>
      </c>
      <c r="BU63" s="76">
        <v>0</v>
      </c>
      <c r="BV63" s="11">
        <f t="shared" si="4"/>
        <v>0</v>
      </c>
      <c r="BW63" s="35">
        <v>0</v>
      </c>
      <c r="BX63" s="11">
        <f t="shared" ref="BX63:BX94" si="9">BY63/14.0067</f>
        <v>0</v>
      </c>
      <c r="BY63" s="35">
        <v>0</v>
      </c>
      <c r="BZ63" s="11">
        <f t="shared" ref="BZ63:BZ94" si="10">CA63/14.0067</f>
        <v>0</v>
      </c>
      <c r="CA63" s="35">
        <v>0</v>
      </c>
      <c r="CB63" s="42">
        <f t="shared" si="5"/>
        <v>0</v>
      </c>
      <c r="CC63" s="76">
        <v>0</v>
      </c>
      <c r="CD63" s="40">
        <f t="shared" si="6"/>
        <v>0</v>
      </c>
      <c r="CE63" s="77">
        <v>0</v>
      </c>
      <c r="CF63" s="42">
        <f t="shared" si="7"/>
        <v>0</v>
      </c>
      <c r="CG63" s="76">
        <v>0</v>
      </c>
      <c r="CH63" s="29">
        <v>0</v>
      </c>
      <c r="CI63" s="78">
        <v>0</v>
      </c>
      <c r="CJ63" s="67">
        <v>0</v>
      </c>
      <c r="CK63" s="65">
        <v>0</v>
      </c>
      <c r="CL63" s="65">
        <v>0</v>
      </c>
      <c r="CM63" s="79">
        <v>0</v>
      </c>
    </row>
    <row r="64" spans="1:91" x14ac:dyDescent="0.25">
      <c r="A64" s="112" t="s">
        <v>41</v>
      </c>
      <c r="B64" s="101">
        <v>39769</v>
      </c>
      <c r="C64" s="103">
        <v>923</v>
      </c>
      <c r="D64" s="96" t="s">
        <v>59</v>
      </c>
      <c r="E64" s="96" t="s">
        <v>58</v>
      </c>
      <c r="F64" s="97">
        <v>0.1711125804551982</v>
      </c>
      <c r="G64" s="104">
        <v>5.3</v>
      </c>
      <c r="H64" s="97">
        <v>0.2284620931411396</v>
      </c>
      <c r="I64" s="104">
        <v>3.2</v>
      </c>
      <c r="J64" s="97">
        <v>0.13564936780255163</v>
      </c>
      <c r="K64" s="104">
        <v>1.9</v>
      </c>
      <c r="L64" s="99">
        <v>3.3041961154332307</v>
      </c>
      <c r="M64" s="107">
        <v>92.8</v>
      </c>
      <c r="N64" s="100">
        <v>0.36482493568749808</v>
      </c>
      <c r="O64" s="103">
        <v>11.3</v>
      </c>
      <c r="P64" s="99">
        <v>4.6763334689827012</v>
      </c>
      <c r="Q64" s="107">
        <v>65.5</v>
      </c>
      <c r="R64" s="102">
        <v>0.08</v>
      </c>
      <c r="S64" s="113">
        <v>34.951000000000001</v>
      </c>
      <c r="T64" s="108">
        <v>25.62</v>
      </c>
      <c r="U64" s="109">
        <v>8.16</v>
      </c>
      <c r="V64" s="109">
        <v>5.3</v>
      </c>
      <c r="W64" s="103">
        <v>7.0000000000000007E-2</v>
      </c>
      <c r="BS64" s="34" t="s">
        <v>47</v>
      </c>
      <c r="BT64" s="23">
        <v>0</v>
      </c>
      <c r="BU64" s="76">
        <v>0</v>
      </c>
      <c r="BV64" s="11">
        <f t="shared" si="4"/>
        <v>0</v>
      </c>
      <c r="BW64" s="35">
        <v>0</v>
      </c>
      <c r="BX64" s="11">
        <f t="shared" si="9"/>
        <v>0</v>
      </c>
      <c r="BY64" s="35">
        <v>0</v>
      </c>
      <c r="BZ64" s="11">
        <f t="shared" si="10"/>
        <v>0</v>
      </c>
      <c r="CA64" s="35">
        <v>0</v>
      </c>
      <c r="CB64" s="42">
        <f t="shared" si="5"/>
        <v>0</v>
      </c>
      <c r="CC64" s="76">
        <v>0</v>
      </c>
      <c r="CD64" s="40">
        <f t="shared" si="6"/>
        <v>0</v>
      </c>
      <c r="CE64" s="75">
        <v>0</v>
      </c>
      <c r="CF64" s="42">
        <f t="shared" si="7"/>
        <v>0</v>
      </c>
      <c r="CG64" s="76">
        <v>0</v>
      </c>
      <c r="CH64" s="29">
        <v>0</v>
      </c>
      <c r="CI64" s="78">
        <v>0</v>
      </c>
      <c r="CJ64" s="67">
        <v>0</v>
      </c>
      <c r="CK64" s="65">
        <v>0</v>
      </c>
      <c r="CL64" s="65">
        <v>0</v>
      </c>
      <c r="CM64" s="79">
        <v>0</v>
      </c>
    </row>
    <row r="65" spans="1:91" x14ac:dyDescent="0.25">
      <c r="A65" s="91" t="s">
        <v>41</v>
      </c>
      <c r="B65" s="101">
        <v>39853</v>
      </c>
      <c r="C65" s="103">
        <v>918</v>
      </c>
      <c r="D65" s="96" t="s">
        <v>59</v>
      </c>
      <c r="E65" s="96" t="s">
        <v>58</v>
      </c>
      <c r="F65" s="97">
        <v>0.1000847168700216</v>
      </c>
      <c r="G65" s="104">
        <v>3.1</v>
      </c>
      <c r="H65" s="97">
        <v>9.9952165749248562E-2</v>
      </c>
      <c r="I65" s="104">
        <v>1.4</v>
      </c>
      <c r="J65" s="97">
        <v>0.1213704869812304</v>
      </c>
      <c r="K65" s="104">
        <v>1.7</v>
      </c>
      <c r="L65" s="99">
        <v>1.6449769453988714</v>
      </c>
      <c r="M65" s="107">
        <v>46.2</v>
      </c>
      <c r="N65" s="100">
        <v>0.21954066926327317</v>
      </c>
      <c r="O65" s="103">
        <v>6.8</v>
      </c>
      <c r="P65" s="99">
        <v>4.8905166813025192</v>
      </c>
      <c r="Q65" s="107">
        <v>68.5</v>
      </c>
      <c r="R65" s="102">
        <v>0.18</v>
      </c>
      <c r="S65" s="113">
        <v>34.984000000000002</v>
      </c>
      <c r="T65" s="108">
        <v>24.86</v>
      </c>
      <c r="U65" s="109">
        <v>8.06</v>
      </c>
      <c r="V65" s="109">
        <v>6.23</v>
      </c>
      <c r="W65" s="103">
        <v>0.01</v>
      </c>
      <c r="BS65" s="9" t="s">
        <v>47</v>
      </c>
      <c r="BT65" s="23">
        <v>0</v>
      </c>
      <c r="BU65" s="76">
        <v>0</v>
      </c>
      <c r="BV65" s="11">
        <f t="shared" si="4"/>
        <v>0</v>
      </c>
      <c r="BW65" s="35">
        <v>0</v>
      </c>
      <c r="BX65" s="11">
        <f t="shared" si="9"/>
        <v>0</v>
      </c>
      <c r="BY65" s="35">
        <v>0</v>
      </c>
      <c r="BZ65" s="11">
        <f t="shared" si="10"/>
        <v>0</v>
      </c>
      <c r="CA65" s="35">
        <v>0</v>
      </c>
      <c r="CB65" s="42">
        <f t="shared" si="5"/>
        <v>0</v>
      </c>
      <c r="CC65" s="76">
        <v>0</v>
      </c>
      <c r="CD65" s="40">
        <f t="shared" si="6"/>
        <v>0</v>
      </c>
      <c r="CE65" s="75">
        <v>0</v>
      </c>
      <c r="CF65" s="42">
        <f t="shared" si="7"/>
        <v>0</v>
      </c>
      <c r="CG65" s="76">
        <v>0</v>
      </c>
      <c r="CH65" s="29">
        <v>0</v>
      </c>
      <c r="CI65" s="78">
        <v>0</v>
      </c>
      <c r="CJ65" s="67">
        <v>0</v>
      </c>
      <c r="CK65" s="65">
        <v>0</v>
      </c>
      <c r="CL65" s="65">
        <v>0</v>
      </c>
      <c r="CM65" s="79">
        <v>0</v>
      </c>
    </row>
    <row r="66" spans="1:91" x14ac:dyDescent="0.25">
      <c r="A66" s="91" t="s">
        <v>41</v>
      </c>
      <c r="B66" s="101">
        <v>39916</v>
      </c>
      <c r="C66" s="103">
        <v>912</v>
      </c>
      <c r="D66" s="96" t="s">
        <v>59</v>
      </c>
      <c r="E66" s="96" t="s">
        <v>58</v>
      </c>
      <c r="F66" s="97">
        <v>0.16788404120132655</v>
      </c>
      <c r="G66" s="104">
        <v>5.2</v>
      </c>
      <c r="H66" s="97">
        <v>0.20704377190915774</v>
      </c>
      <c r="I66" s="104">
        <v>2.9</v>
      </c>
      <c r="J66" s="97">
        <v>1.2494020718656071</v>
      </c>
      <c r="K66" s="104">
        <v>17.5</v>
      </c>
      <c r="L66" s="99">
        <v>2.670417119154012</v>
      </c>
      <c r="M66" s="107">
        <v>75</v>
      </c>
      <c r="N66" s="100">
        <v>0.40356740673395808</v>
      </c>
      <c r="O66" s="103">
        <v>12.5</v>
      </c>
      <c r="P66" s="99">
        <v>6.7039345456103154</v>
      </c>
      <c r="Q66" s="107">
        <v>93.9</v>
      </c>
      <c r="R66" s="102">
        <v>0.1</v>
      </c>
      <c r="S66" s="113">
        <v>34.984999999999999</v>
      </c>
      <c r="T66" s="108">
        <v>23.89</v>
      </c>
      <c r="U66" s="109">
        <v>8.1</v>
      </c>
      <c r="V66" s="109">
        <v>6.01</v>
      </c>
      <c r="W66" s="103">
        <v>0.04</v>
      </c>
      <c r="BS66" s="15" t="s">
        <v>47</v>
      </c>
      <c r="BT66" s="22">
        <v>0</v>
      </c>
      <c r="BU66" s="84">
        <v>0</v>
      </c>
      <c r="BV66" s="18">
        <f t="shared" si="4"/>
        <v>0</v>
      </c>
      <c r="BW66" s="36">
        <v>0</v>
      </c>
      <c r="BX66" s="18">
        <f t="shared" si="9"/>
        <v>0</v>
      </c>
      <c r="BY66" s="36">
        <v>0</v>
      </c>
      <c r="BZ66" s="18">
        <f t="shared" si="10"/>
        <v>0</v>
      </c>
      <c r="CA66" s="36">
        <v>0</v>
      </c>
      <c r="CB66" s="47">
        <f t="shared" si="5"/>
        <v>0</v>
      </c>
      <c r="CC66" s="70">
        <v>0</v>
      </c>
      <c r="CD66" s="45">
        <f t="shared" si="6"/>
        <v>0</v>
      </c>
      <c r="CE66" s="80">
        <v>0</v>
      </c>
      <c r="CF66" s="47">
        <f t="shared" si="7"/>
        <v>0</v>
      </c>
      <c r="CG66" s="70">
        <v>0</v>
      </c>
      <c r="CH66" s="33">
        <v>0</v>
      </c>
      <c r="CI66" s="81">
        <v>0</v>
      </c>
      <c r="CJ66" s="73">
        <v>0</v>
      </c>
      <c r="CK66" s="82">
        <v>0</v>
      </c>
      <c r="CL66" s="82">
        <v>0</v>
      </c>
      <c r="CM66" s="83">
        <v>0</v>
      </c>
    </row>
    <row r="67" spans="1:91" x14ac:dyDescent="0.25">
      <c r="A67" s="112" t="s">
        <v>41</v>
      </c>
      <c r="B67" s="101">
        <v>40065</v>
      </c>
      <c r="C67" s="103">
        <v>911</v>
      </c>
      <c r="D67" s="96" t="s">
        <v>59</v>
      </c>
      <c r="E67" s="96" t="s">
        <v>58</v>
      </c>
      <c r="F67" s="97">
        <v>0.30025415061006483</v>
      </c>
      <c r="G67" s="104">
        <v>9.3000000000000007</v>
      </c>
      <c r="H67" s="97">
        <v>0.27129873560510326</v>
      </c>
      <c r="I67" s="104">
        <v>3.8</v>
      </c>
      <c r="J67" s="97">
        <v>9.9952165749248562E-2</v>
      </c>
      <c r="K67" s="104">
        <v>1.4</v>
      </c>
      <c r="L67" s="99">
        <v>13.337843371134571</v>
      </c>
      <c r="M67" s="107">
        <v>374.6</v>
      </c>
      <c r="N67" s="100">
        <v>0.53916605539656792</v>
      </c>
      <c r="O67" s="108">
        <v>16.7</v>
      </c>
      <c r="P67" s="99">
        <v>7.4464363483190184</v>
      </c>
      <c r="Q67" s="107">
        <v>104.3</v>
      </c>
      <c r="R67" s="102">
        <v>0.14000000000000001</v>
      </c>
      <c r="S67" s="109">
        <v>35.200000000000003</v>
      </c>
      <c r="T67" s="108">
        <v>26.6</v>
      </c>
      <c r="U67" s="109">
        <v>8.23</v>
      </c>
      <c r="V67" s="109">
        <v>5.76</v>
      </c>
      <c r="W67" s="103">
        <v>0.04</v>
      </c>
      <c r="BS67" s="34" t="s">
        <v>47</v>
      </c>
      <c r="BT67" s="23">
        <v>0</v>
      </c>
      <c r="BU67" s="75">
        <v>0</v>
      </c>
      <c r="BV67" s="11">
        <f t="shared" si="4"/>
        <v>0</v>
      </c>
      <c r="BW67" s="35">
        <v>0</v>
      </c>
      <c r="BX67" s="11">
        <f t="shared" si="9"/>
        <v>0</v>
      </c>
      <c r="BY67" s="35">
        <v>0</v>
      </c>
      <c r="BZ67" s="11">
        <f t="shared" si="10"/>
        <v>0</v>
      </c>
      <c r="CA67" s="35">
        <v>0</v>
      </c>
      <c r="CB67" s="42">
        <f t="shared" si="5"/>
        <v>0</v>
      </c>
      <c r="CC67" s="76">
        <v>0</v>
      </c>
      <c r="CD67" s="40">
        <f t="shared" si="6"/>
        <v>0</v>
      </c>
      <c r="CE67" s="77">
        <v>0</v>
      </c>
      <c r="CF67" s="42">
        <f t="shared" si="7"/>
        <v>0</v>
      </c>
      <c r="CG67" s="76">
        <v>0</v>
      </c>
      <c r="CH67" s="29">
        <v>0</v>
      </c>
      <c r="CI67" s="65">
        <v>0</v>
      </c>
      <c r="CJ67" s="67">
        <v>0</v>
      </c>
      <c r="CK67" s="65">
        <v>0</v>
      </c>
      <c r="CL67" s="65">
        <v>0</v>
      </c>
      <c r="CM67" s="79">
        <v>0</v>
      </c>
    </row>
    <row r="68" spans="1:91" x14ac:dyDescent="0.25">
      <c r="A68" s="112" t="s">
        <v>41</v>
      </c>
      <c r="B68" s="101">
        <v>40140</v>
      </c>
      <c r="C68" s="103">
        <v>934</v>
      </c>
      <c r="D68" s="96" t="s">
        <v>59</v>
      </c>
      <c r="E68" s="96" t="s">
        <v>58</v>
      </c>
      <c r="F68" s="97">
        <v>2.5828314030973316E-2</v>
      </c>
      <c r="G68" s="104">
        <v>0.8</v>
      </c>
      <c r="H68" s="97">
        <v>0.2427409739624608</v>
      </c>
      <c r="I68" s="104">
        <v>3.4</v>
      </c>
      <c r="J68" s="97">
        <v>0.13564936780255163</v>
      </c>
      <c r="K68" s="104">
        <v>1.9</v>
      </c>
      <c r="L68" s="99">
        <v>19.084581011554004</v>
      </c>
      <c r="M68" s="107">
        <v>536</v>
      </c>
      <c r="N68" s="100">
        <v>0.3357680824026531</v>
      </c>
      <c r="O68" s="103">
        <v>10.4</v>
      </c>
      <c r="P68" s="99">
        <v>6.7896078305382419</v>
      </c>
      <c r="Q68" s="107">
        <v>95.1</v>
      </c>
      <c r="R68" s="102">
        <v>0.08</v>
      </c>
      <c r="S68" s="109">
        <v>35.19</v>
      </c>
      <c r="T68" s="108">
        <v>25.3</v>
      </c>
      <c r="U68" s="109">
        <v>8.27</v>
      </c>
      <c r="V68" s="109">
        <v>6.13</v>
      </c>
      <c r="W68" s="103">
        <v>0.2</v>
      </c>
      <c r="BS68" s="34" t="s">
        <v>47</v>
      </c>
      <c r="BT68" s="23">
        <v>0</v>
      </c>
      <c r="BU68" s="76">
        <v>0</v>
      </c>
      <c r="BV68" s="11">
        <f t="shared" si="4"/>
        <v>0</v>
      </c>
      <c r="BW68" s="35">
        <v>0</v>
      </c>
      <c r="BX68" s="11">
        <f t="shared" si="9"/>
        <v>0</v>
      </c>
      <c r="BY68" s="35">
        <v>0</v>
      </c>
      <c r="BZ68" s="11">
        <f t="shared" si="10"/>
        <v>0</v>
      </c>
      <c r="CA68" s="35">
        <v>0</v>
      </c>
      <c r="CB68" s="42">
        <f t="shared" si="5"/>
        <v>0</v>
      </c>
      <c r="CC68" s="76">
        <v>0</v>
      </c>
      <c r="CD68" s="40">
        <f t="shared" si="6"/>
        <v>0</v>
      </c>
      <c r="CE68" s="75">
        <v>0</v>
      </c>
      <c r="CF68" s="42">
        <f t="shared" si="7"/>
        <v>0</v>
      </c>
      <c r="CG68" s="76">
        <v>0</v>
      </c>
      <c r="CH68" s="29">
        <v>0</v>
      </c>
      <c r="CI68" s="65">
        <v>0</v>
      </c>
      <c r="CJ68" s="67">
        <v>0</v>
      </c>
      <c r="CK68" s="65">
        <v>0</v>
      </c>
      <c r="CL68" s="65">
        <v>0</v>
      </c>
      <c r="CM68" s="79">
        <v>0</v>
      </c>
    </row>
    <row r="69" spans="1:91" x14ac:dyDescent="0.25">
      <c r="A69" s="91" t="s">
        <v>41</v>
      </c>
      <c r="B69" s="101">
        <v>40232</v>
      </c>
      <c r="C69" s="103">
        <v>942</v>
      </c>
      <c r="D69" s="96" t="s">
        <v>59</v>
      </c>
      <c r="E69" s="96" t="s">
        <v>58</v>
      </c>
      <c r="F69" s="97">
        <v>0.1743411197090699</v>
      </c>
      <c r="G69" s="104">
        <v>5.4</v>
      </c>
      <c r="H69" s="97">
        <v>0.42836642463963676</v>
      </c>
      <c r="I69" s="104">
        <v>6</v>
      </c>
      <c r="J69" s="97">
        <v>0.39980866299699425</v>
      </c>
      <c r="K69" s="104">
        <v>5.6</v>
      </c>
      <c r="L69" s="99">
        <v>31.528724786811701</v>
      </c>
      <c r="M69" s="107">
        <v>885.5</v>
      </c>
      <c r="N69" s="100">
        <v>0.35191077867201143</v>
      </c>
      <c r="O69" s="108">
        <v>10.9</v>
      </c>
      <c r="P69" s="99">
        <v>4.9476322045878041</v>
      </c>
      <c r="Q69" s="107">
        <v>69.3</v>
      </c>
      <c r="R69" s="102">
        <v>0.09</v>
      </c>
      <c r="S69" s="109">
        <v>35.04</v>
      </c>
      <c r="T69" s="108">
        <v>24.59</v>
      </c>
      <c r="U69" s="109">
        <v>8.2100000000000009</v>
      </c>
      <c r="V69" s="109">
        <v>6.23</v>
      </c>
      <c r="W69" s="103">
        <v>0.32</v>
      </c>
      <c r="BS69" s="9" t="s">
        <v>47</v>
      </c>
      <c r="BT69" s="23">
        <v>0</v>
      </c>
      <c r="BU69" s="75">
        <v>0</v>
      </c>
      <c r="BV69" s="11">
        <f t="shared" si="4"/>
        <v>0</v>
      </c>
      <c r="BW69" s="35">
        <v>0</v>
      </c>
      <c r="BX69" s="11">
        <f t="shared" si="9"/>
        <v>0</v>
      </c>
      <c r="BY69" s="35">
        <v>0</v>
      </c>
      <c r="BZ69" s="11">
        <f t="shared" si="10"/>
        <v>0</v>
      </c>
      <c r="CA69" s="35">
        <v>0</v>
      </c>
      <c r="CB69" s="42">
        <f t="shared" si="5"/>
        <v>0</v>
      </c>
      <c r="CC69" s="76">
        <v>0</v>
      </c>
      <c r="CD69" s="40">
        <f t="shared" si="6"/>
        <v>0</v>
      </c>
      <c r="CE69" s="77">
        <v>0</v>
      </c>
      <c r="CF69" s="42">
        <f t="shared" si="7"/>
        <v>0</v>
      </c>
      <c r="CG69" s="76">
        <v>0</v>
      </c>
      <c r="CH69" s="29">
        <v>0</v>
      </c>
      <c r="CI69" s="65">
        <v>0</v>
      </c>
      <c r="CJ69" s="67">
        <v>0</v>
      </c>
      <c r="CK69" s="65">
        <v>0</v>
      </c>
      <c r="CL69" s="65">
        <v>0</v>
      </c>
      <c r="CM69" s="79">
        <v>0</v>
      </c>
    </row>
    <row r="70" spans="1:91" x14ac:dyDescent="0.25">
      <c r="A70" s="91" t="s">
        <v>41</v>
      </c>
      <c r="B70" s="101">
        <v>40323</v>
      </c>
      <c r="C70" s="103">
        <v>1100</v>
      </c>
      <c r="D70" s="96" t="s">
        <v>59</v>
      </c>
      <c r="E70" s="96" t="s">
        <v>58</v>
      </c>
      <c r="F70" s="97">
        <v>3.8742471046459968E-2</v>
      </c>
      <c r="G70" s="104">
        <v>1.2</v>
      </c>
      <c r="H70" s="97">
        <v>0.1213704869812304</v>
      </c>
      <c r="I70" s="104">
        <v>1.7</v>
      </c>
      <c r="J70" s="97">
        <v>0.1213704869812304</v>
      </c>
      <c r="K70" s="104">
        <v>1.7</v>
      </c>
      <c r="L70" s="99">
        <v>14.633885812963985</v>
      </c>
      <c r="M70" s="107">
        <v>411</v>
      </c>
      <c r="N70" s="100">
        <v>0.3615963964336264</v>
      </c>
      <c r="O70" s="103">
        <v>11.2</v>
      </c>
      <c r="P70" s="99">
        <v>5.1832337381396041</v>
      </c>
      <c r="Q70" s="107">
        <v>72.599999999999994</v>
      </c>
      <c r="R70" s="102">
        <v>7.0000000000000007E-2</v>
      </c>
      <c r="S70" s="109">
        <v>34.97</v>
      </c>
      <c r="T70" s="108">
        <v>25.13</v>
      </c>
      <c r="U70" s="109">
        <v>8.23</v>
      </c>
      <c r="V70" s="109">
        <v>7.02</v>
      </c>
      <c r="W70" s="103">
        <v>0.09</v>
      </c>
      <c r="BS70" s="15" t="s">
        <v>47</v>
      </c>
      <c r="BT70" s="22">
        <v>0</v>
      </c>
      <c r="BU70" s="80">
        <v>0</v>
      </c>
      <c r="BV70" s="18">
        <f t="shared" si="4"/>
        <v>0</v>
      </c>
      <c r="BW70" s="36">
        <v>0</v>
      </c>
      <c r="BX70" s="18">
        <f t="shared" si="9"/>
        <v>0</v>
      </c>
      <c r="BY70" s="36">
        <v>0</v>
      </c>
      <c r="BZ70" s="18">
        <f t="shared" si="10"/>
        <v>0</v>
      </c>
      <c r="CA70" s="36">
        <v>0</v>
      </c>
      <c r="CB70" s="47">
        <f t="shared" si="5"/>
        <v>0</v>
      </c>
      <c r="CC70" s="70">
        <v>0</v>
      </c>
      <c r="CD70" s="45">
        <f t="shared" si="6"/>
        <v>0</v>
      </c>
      <c r="CE70" s="80">
        <v>0</v>
      </c>
      <c r="CF70" s="47">
        <f t="shared" si="7"/>
        <v>0</v>
      </c>
      <c r="CG70" s="70">
        <v>0</v>
      </c>
      <c r="CH70" s="33">
        <v>0</v>
      </c>
      <c r="CI70" s="82">
        <v>0</v>
      </c>
      <c r="CJ70" s="73">
        <v>0</v>
      </c>
      <c r="CK70" s="82">
        <v>0</v>
      </c>
      <c r="CL70" s="82">
        <v>0</v>
      </c>
      <c r="CM70" s="83">
        <v>0</v>
      </c>
    </row>
    <row r="71" spans="1:91" x14ac:dyDescent="0.25">
      <c r="A71" s="112" t="s">
        <v>41</v>
      </c>
      <c r="B71" s="101">
        <v>40400</v>
      </c>
      <c r="C71" s="107">
        <v>942</v>
      </c>
      <c r="D71" s="96" t="s">
        <v>59</v>
      </c>
      <c r="E71" s="96" t="s">
        <v>58</v>
      </c>
      <c r="F71" s="97">
        <v>3.8742471046459968E-2</v>
      </c>
      <c r="G71" s="104">
        <v>1.2</v>
      </c>
      <c r="H71" s="97">
        <v>0.57829467326350958</v>
      </c>
      <c r="I71" s="104">
        <v>8.1</v>
      </c>
      <c r="J71" s="97">
        <v>6.4254963695945508E-2</v>
      </c>
      <c r="K71" s="104">
        <v>0.9</v>
      </c>
      <c r="L71" s="99">
        <v>4.7889480336828614</v>
      </c>
      <c r="M71" s="107">
        <v>134.5</v>
      </c>
      <c r="N71" s="100">
        <v>0.2905685328484498</v>
      </c>
      <c r="O71" s="103">
        <v>9</v>
      </c>
      <c r="P71" s="99">
        <v>3.2555848272612393</v>
      </c>
      <c r="Q71" s="107">
        <v>45.6</v>
      </c>
      <c r="R71" s="102">
        <v>0.08</v>
      </c>
      <c r="S71" s="109">
        <v>34.840000000000003</v>
      </c>
      <c r="T71" s="109">
        <v>25.97</v>
      </c>
      <c r="U71" s="109">
        <v>8.25</v>
      </c>
      <c r="V71" s="109">
        <v>6.41</v>
      </c>
      <c r="W71" s="109">
        <v>7.0000000000000007E-2</v>
      </c>
      <c r="BS71" s="34" t="s">
        <v>47</v>
      </c>
      <c r="BT71" s="23">
        <v>0</v>
      </c>
      <c r="BU71" s="75">
        <v>0</v>
      </c>
      <c r="BV71" s="11">
        <f t="shared" si="4"/>
        <v>0</v>
      </c>
      <c r="BW71" s="35">
        <v>0</v>
      </c>
      <c r="BX71" s="11">
        <f t="shared" si="9"/>
        <v>0</v>
      </c>
      <c r="BY71" s="35">
        <v>0</v>
      </c>
      <c r="BZ71" s="11">
        <f t="shared" si="10"/>
        <v>0</v>
      </c>
      <c r="CA71" s="35">
        <v>0</v>
      </c>
      <c r="CB71" s="42">
        <f t="shared" si="5"/>
        <v>0</v>
      </c>
      <c r="CC71" s="76">
        <v>0</v>
      </c>
      <c r="CD71" s="40">
        <f t="shared" si="6"/>
        <v>0</v>
      </c>
      <c r="CE71" s="75">
        <v>0</v>
      </c>
      <c r="CF71" s="42">
        <f t="shared" si="7"/>
        <v>0</v>
      </c>
      <c r="CG71" s="76">
        <v>0</v>
      </c>
      <c r="CH71" s="29">
        <v>0</v>
      </c>
      <c r="CI71" s="65">
        <v>0</v>
      </c>
      <c r="CJ71" s="65">
        <v>0</v>
      </c>
      <c r="CK71" s="65">
        <v>0</v>
      </c>
      <c r="CL71" s="65">
        <v>0</v>
      </c>
      <c r="CM71" s="66">
        <v>0</v>
      </c>
    </row>
    <row r="72" spans="1:91" x14ac:dyDescent="0.25">
      <c r="A72" s="112" t="s">
        <v>41</v>
      </c>
      <c r="B72" s="101">
        <v>40490</v>
      </c>
      <c r="C72" s="107">
        <v>931</v>
      </c>
      <c r="D72" s="96" t="s">
        <v>59</v>
      </c>
      <c r="E72" s="96" t="s">
        <v>58</v>
      </c>
      <c r="F72" s="97">
        <v>9.6856177616149921E-3</v>
      </c>
      <c r="G72" s="104">
        <v>0.3</v>
      </c>
      <c r="H72" s="97">
        <v>0.1713465698558547</v>
      </c>
      <c r="I72" s="104">
        <v>2.4</v>
      </c>
      <c r="J72" s="97">
        <v>0.14278880821321224</v>
      </c>
      <c r="K72" s="106">
        <v>2</v>
      </c>
      <c r="L72" s="99">
        <v>2.3250431717434261</v>
      </c>
      <c r="M72" s="107">
        <v>65.3</v>
      </c>
      <c r="N72" s="100">
        <v>0.34545370016426807</v>
      </c>
      <c r="O72" s="103">
        <v>10.7</v>
      </c>
      <c r="P72" s="99">
        <v>3.3983736354744516</v>
      </c>
      <c r="Q72" s="107">
        <v>47.6</v>
      </c>
      <c r="R72" s="102">
        <v>0.04</v>
      </c>
      <c r="S72" s="109">
        <v>35.26</v>
      </c>
      <c r="T72" s="109">
        <v>26.42</v>
      </c>
      <c r="U72" s="109">
        <v>8.25</v>
      </c>
      <c r="V72" s="109">
        <v>6.15</v>
      </c>
      <c r="W72" s="109">
        <v>0.05</v>
      </c>
      <c r="BS72" s="34" t="s">
        <v>47</v>
      </c>
      <c r="BT72" s="23">
        <v>0</v>
      </c>
      <c r="BU72" s="76">
        <v>0</v>
      </c>
      <c r="BV72" s="11">
        <f t="shared" si="4"/>
        <v>0</v>
      </c>
      <c r="BW72" s="35">
        <v>0</v>
      </c>
      <c r="BX72" s="11">
        <f t="shared" si="9"/>
        <v>0</v>
      </c>
      <c r="BY72" s="35">
        <v>0</v>
      </c>
      <c r="BZ72" s="11">
        <f t="shared" si="10"/>
        <v>0</v>
      </c>
      <c r="CA72" s="38">
        <v>0</v>
      </c>
      <c r="CB72" s="42">
        <f t="shared" si="5"/>
        <v>0</v>
      </c>
      <c r="CC72" s="76">
        <v>0</v>
      </c>
      <c r="CD72" s="40">
        <f t="shared" si="6"/>
        <v>0</v>
      </c>
      <c r="CE72" s="75">
        <v>0</v>
      </c>
      <c r="CF72" s="42">
        <f t="shared" si="7"/>
        <v>0</v>
      </c>
      <c r="CG72" s="76">
        <v>0</v>
      </c>
      <c r="CH72" s="29">
        <v>0</v>
      </c>
      <c r="CI72" s="65">
        <v>0</v>
      </c>
      <c r="CJ72" s="65">
        <v>0</v>
      </c>
      <c r="CK72" s="65">
        <v>0</v>
      </c>
      <c r="CL72" s="65">
        <v>0</v>
      </c>
      <c r="CM72" s="66">
        <v>0</v>
      </c>
    </row>
    <row r="73" spans="1:91" x14ac:dyDescent="0.25">
      <c r="A73" s="91" t="s">
        <v>41</v>
      </c>
      <c r="B73" s="101">
        <v>40554</v>
      </c>
      <c r="C73" s="107">
        <v>940</v>
      </c>
      <c r="D73" s="96" t="s">
        <v>59</v>
      </c>
      <c r="E73" s="96" t="s">
        <v>58</v>
      </c>
      <c r="F73" s="97">
        <v>0.1259130309009949</v>
      </c>
      <c r="G73" s="104">
        <v>3.9</v>
      </c>
      <c r="H73" s="97">
        <v>0.22132265273047899</v>
      </c>
      <c r="I73" s="104">
        <v>3.1</v>
      </c>
      <c r="J73" s="97">
        <v>7.1394404106606127E-3</v>
      </c>
      <c r="K73" s="106">
        <v>0.1</v>
      </c>
      <c r="L73" s="99">
        <v>4.3794840754125799</v>
      </c>
      <c r="M73" s="103">
        <v>123</v>
      </c>
      <c r="N73" s="100">
        <v>0.41648156374944473</v>
      </c>
      <c r="O73" s="103">
        <v>12.9</v>
      </c>
      <c r="P73" s="99">
        <v>3.6482540498475728</v>
      </c>
      <c r="Q73" s="107">
        <v>51.1</v>
      </c>
      <c r="R73" s="102">
        <v>0.09</v>
      </c>
      <c r="S73" s="109">
        <v>35.01</v>
      </c>
      <c r="T73" s="109">
        <v>24.98</v>
      </c>
      <c r="U73" s="109">
        <v>8.2100000000000009</v>
      </c>
      <c r="V73" s="109">
        <v>6.41</v>
      </c>
      <c r="W73" s="109">
        <v>0.09</v>
      </c>
      <c r="BS73" s="9" t="s">
        <v>47</v>
      </c>
      <c r="BT73" s="23">
        <v>0</v>
      </c>
      <c r="BU73" s="75">
        <v>0</v>
      </c>
      <c r="BV73" s="11">
        <f t="shared" si="4"/>
        <v>0</v>
      </c>
      <c r="BW73" s="35">
        <v>0</v>
      </c>
      <c r="BX73" s="11">
        <f t="shared" si="9"/>
        <v>0</v>
      </c>
      <c r="BY73" s="35">
        <v>0</v>
      </c>
      <c r="BZ73" s="11">
        <f t="shared" si="10"/>
        <v>0</v>
      </c>
      <c r="CA73" s="38">
        <v>0</v>
      </c>
      <c r="CB73" s="42">
        <f t="shared" si="5"/>
        <v>0</v>
      </c>
      <c r="CC73" s="75">
        <v>0</v>
      </c>
      <c r="CD73" s="40">
        <f t="shared" si="6"/>
        <v>0</v>
      </c>
      <c r="CE73" s="75">
        <v>0</v>
      </c>
      <c r="CF73" s="42">
        <f t="shared" si="7"/>
        <v>0</v>
      </c>
      <c r="CG73" s="76">
        <v>0</v>
      </c>
      <c r="CH73" s="29">
        <v>0</v>
      </c>
      <c r="CI73" s="65">
        <v>0</v>
      </c>
      <c r="CJ73" s="65">
        <v>0</v>
      </c>
      <c r="CK73" s="65">
        <v>0</v>
      </c>
      <c r="CL73" s="65">
        <v>0</v>
      </c>
      <c r="CM73" s="66">
        <v>0</v>
      </c>
    </row>
    <row r="74" spans="1:91" x14ac:dyDescent="0.25">
      <c r="A74" s="91" t="s">
        <v>41</v>
      </c>
      <c r="B74" s="101">
        <v>40659</v>
      </c>
      <c r="C74" s="107">
        <v>940</v>
      </c>
      <c r="D74" s="96" t="s">
        <v>59</v>
      </c>
      <c r="E74" s="96" t="s">
        <v>58</v>
      </c>
      <c r="F74" s="97">
        <v>0.14205572717035325</v>
      </c>
      <c r="G74" s="104">
        <v>4.4000000000000004</v>
      </c>
      <c r="H74" s="97">
        <v>0.44264530546095798</v>
      </c>
      <c r="I74" s="104">
        <v>6.2</v>
      </c>
      <c r="J74" s="97">
        <v>7.1394404106606121E-2</v>
      </c>
      <c r="K74" s="106">
        <v>1</v>
      </c>
      <c r="L74" s="99">
        <v>8.3317014117605179</v>
      </c>
      <c r="M74" s="103">
        <v>234</v>
      </c>
      <c r="N74" s="100">
        <v>0.451995495542033</v>
      </c>
      <c r="O74" s="103">
        <v>14</v>
      </c>
      <c r="P74" s="99">
        <v>3.9409711066846582</v>
      </c>
      <c r="Q74" s="107">
        <v>55.2</v>
      </c>
      <c r="R74" s="102">
        <v>0.09</v>
      </c>
      <c r="S74" s="109">
        <v>34.94</v>
      </c>
      <c r="T74" s="109">
        <v>25.03</v>
      </c>
      <c r="U74" s="109">
        <v>8.2100000000000009</v>
      </c>
      <c r="V74" s="109">
        <v>6.53</v>
      </c>
      <c r="W74" s="109">
        <v>0.12</v>
      </c>
      <c r="BS74" s="15" t="s">
        <v>47</v>
      </c>
      <c r="BT74" s="22">
        <v>0</v>
      </c>
      <c r="BU74" s="80">
        <v>0</v>
      </c>
      <c r="BV74" s="18">
        <f t="shared" si="4"/>
        <v>0</v>
      </c>
      <c r="BW74" s="36">
        <v>0</v>
      </c>
      <c r="BX74" s="18">
        <f t="shared" si="9"/>
        <v>0</v>
      </c>
      <c r="BY74" s="36">
        <v>0</v>
      </c>
      <c r="BZ74" s="18">
        <f t="shared" si="10"/>
        <v>0</v>
      </c>
      <c r="CA74" s="31">
        <v>0</v>
      </c>
      <c r="CB74" s="47">
        <f t="shared" si="5"/>
        <v>0</v>
      </c>
      <c r="CC74" s="80">
        <v>0</v>
      </c>
      <c r="CD74" s="45">
        <f t="shared" si="6"/>
        <v>0</v>
      </c>
      <c r="CE74" s="80">
        <v>0</v>
      </c>
      <c r="CF74" s="47">
        <f t="shared" si="7"/>
        <v>0</v>
      </c>
      <c r="CG74" s="70">
        <v>0</v>
      </c>
      <c r="CH74" s="33">
        <v>0</v>
      </c>
      <c r="CI74" s="82">
        <v>0</v>
      </c>
      <c r="CJ74" s="82">
        <v>0</v>
      </c>
      <c r="CK74" s="82">
        <v>0</v>
      </c>
      <c r="CL74" s="82">
        <v>0</v>
      </c>
      <c r="CM74" s="85">
        <v>0</v>
      </c>
    </row>
    <row r="75" spans="1:91" x14ac:dyDescent="0.25">
      <c r="A75" s="112" t="s">
        <v>41</v>
      </c>
      <c r="B75" s="101">
        <v>40750</v>
      </c>
      <c r="C75" s="107">
        <v>952</v>
      </c>
      <c r="D75" s="96" t="s">
        <v>59</v>
      </c>
      <c r="E75" s="96" t="s">
        <v>58</v>
      </c>
      <c r="F75" s="97">
        <v>0.1904838159784282</v>
      </c>
      <c r="G75" s="104">
        <v>5.9</v>
      </c>
      <c r="H75" s="97">
        <v>0.34983258012237001</v>
      </c>
      <c r="I75" s="104">
        <v>4.9000000000000004</v>
      </c>
      <c r="J75" s="97">
        <v>0.1213704869812304</v>
      </c>
      <c r="K75" s="104">
        <v>1.7</v>
      </c>
      <c r="L75" s="99">
        <v>2.3321642840611703</v>
      </c>
      <c r="M75" s="107">
        <v>65.5</v>
      </c>
      <c r="N75" s="100">
        <v>0.471366731065263</v>
      </c>
      <c r="O75" s="103">
        <v>14.6</v>
      </c>
      <c r="P75" s="99">
        <v>4.9904688470517682</v>
      </c>
      <c r="Q75" s="107">
        <v>69.900000000000006</v>
      </c>
      <c r="R75" s="102">
        <v>0.08</v>
      </c>
      <c r="S75" s="109">
        <v>34.78</v>
      </c>
      <c r="T75" s="109">
        <v>25.87</v>
      </c>
      <c r="U75" s="109">
        <v>8.24</v>
      </c>
      <c r="V75" s="109">
        <v>6.46</v>
      </c>
      <c r="W75" s="109">
        <v>0.1</v>
      </c>
      <c r="BS75" s="34" t="s">
        <v>47</v>
      </c>
      <c r="BT75" s="23">
        <v>0</v>
      </c>
      <c r="BU75" s="75">
        <v>0</v>
      </c>
      <c r="BV75" s="11">
        <f t="shared" si="4"/>
        <v>0</v>
      </c>
      <c r="BW75" s="35">
        <v>0</v>
      </c>
      <c r="BX75" s="11">
        <f t="shared" si="9"/>
        <v>0</v>
      </c>
      <c r="BY75" s="35">
        <v>0</v>
      </c>
      <c r="BZ75" s="11">
        <f t="shared" si="10"/>
        <v>0</v>
      </c>
      <c r="CA75" s="35">
        <v>0</v>
      </c>
      <c r="CB75" s="42">
        <f t="shared" si="5"/>
        <v>0</v>
      </c>
      <c r="CC75" s="76">
        <v>0</v>
      </c>
      <c r="CD75" s="40">
        <f t="shared" si="6"/>
        <v>0</v>
      </c>
      <c r="CE75" s="75">
        <v>0</v>
      </c>
      <c r="CF75" s="42">
        <f t="shared" si="7"/>
        <v>0</v>
      </c>
      <c r="CG75" s="76">
        <v>0</v>
      </c>
      <c r="CH75" s="29">
        <v>0</v>
      </c>
      <c r="CI75" s="65">
        <v>0</v>
      </c>
      <c r="CJ75" s="65">
        <v>0</v>
      </c>
      <c r="CK75" s="65">
        <v>0</v>
      </c>
      <c r="CL75" s="65">
        <v>0</v>
      </c>
      <c r="CM75" s="66">
        <v>0</v>
      </c>
    </row>
    <row r="76" spans="1:91" x14ac:dyDescent="0.25">
      <c r="A76" s="112" t="s">
        <v>41</v>
      </c>
      <c r="B76" s="101">
        <v>40834</v>
      </c>
      <c r="C76" s="107">
        <v>930</v>
      </c>
      <c r="D76" s="96" t="s">
        <v>59</v>
      </c>
      <c r="E76" s="96" t="s">
        <v>58</v>
      </c>
      <c r="F76" s="97">
        <v>3.8742471046459968E-2</v>
      </c>
      <c r="G76" s="104">
        <v>1.2</v>
      </c>
      <c r="H76" s="97">
        <v>0.2927170568370851</v>
      </c>
      <c r="I76" s="104">
        <v>4.0999999999999996</v>
      </c>
      <c r="J76" s="97">
        <v>0.28557761642642449</v>
      </c>
      <c r="K76" s="104">
        <v>4</v>
      </c>
      <c r="L76" s="99">
        <v>2.713143793060476</v>
      </c>
      <c r="M76" s="107">
        <v>76.2</v>
      </c>
      <c r="N76" s="100">
        <v>0.30025415061006483</v>
      </c>
      <c r="O76" s="103">
        <v>9.3000000000000007</v>
      </c>
      <c r="P76" s="99">
        <v>5.1475365360863012</v>
      </c>
      <c r="Q76" s="107">
        <v>72.099999999999994</v>
      </c>
      <c r="R76" s="102">
        <v>7.0000000000000007E-2</v>
      </c>
      <c r="S76" s="109">
        <v>35.04</v>
      </c>
      <c r="T76" s="109">
        <v>26.5</v>
      </c>
      <c r="U76" s="109">
        <v>8.1999999999999993</v>
      </c>
      <c r="V76" s="109">
        <v>6.59</v>
      </c>
      <c r="W76" s="109">
        <v>0.1</v>
      </c>
      <c r="BS76" s="34" t="s">
        <v>47</v>
      </c>
      <c r="BT76" s="23">
        <v>0</v>
      </c>
      <c r="BU76" s="76">
        <v>0</v>
      </c>
      <c r="BV76" s="11">
        <f t="shared" si="4"/>
        <v>0</v>
      </c>
      <c r="BW76" s="35">
        <v>0</v>
      </c>
      <c r="BX76" s="11">
        <f t="shared" si="9"/>
        <v>0</v>
      </c>
      <c r="BY76" s="35">
        <v>0</v>
      </c>
      <c r="BZ76" s="11">
        <f t="shared" si="10"/>
        <v>0</v>
      </c>
      <c r="CA76" s="35">
        <v>0</v>
      </c>
      <c r="CB76" s="42">
        <f t="shared" si="5"/>
        <v>0</v>
      </c>
      <c r="CC76" s="76">
        <v>0</v>
      </c>
      <c r="CD76" s="40">
        <f t="shared" si="6"/>
        <v>0</v>
      </c>
      <c r="CE76" s="75">
        <v>0</v>
      </c>
      <c r="CF76" s="42">
        <f t="shared" si="7"/>
        <v>0</v>
      </c>
      <c r="CG76" s="76">
        <v>0</v>
      </c>
      <c r="CH76" s="29">
        <v>0</v>
      </c>
      <c r="CI76" s="65">
        <v>0</v>
      </c>
      <c r="CJ76" s="65">
        <v>0</v>
      </c>
      <c r="CK76" s="65">
        <v>0</v>
      </c>
      <c r="CL76" s="65">
        <v>0</v>
      </c>
      <c r="CM76" s="66">
        <v>0</v>
      </c>
    </row>
    <row r="77" spans="1:91" x14ac:dyDescent="0.25">
      <c r="A77" s="91" t="s">
        <v>41</v>
      </c>
      <c r="B77" s="101">
        <v>40933</v>
      </c>
      <c r="C77" s="107">
        <v>953</v>
      </c>
      <c r="D77" s="96" t="s">
        <v>59</v>
      </c>
      <c r="E77" s="96" t="s">
        <v>58</v>
      </c>
      <c r="F77" s="97">
        <v>0.10977033463163659</v>
      </c>
      <c r="G77" s="104">
        <v>3.4</v>
      </c>
      <c r="H77" s="97">
        <v>0.36411146094369118</v>
      </c>
      <c r="I77" s="104">
        <v>5.0999999999999996</v>
      </c>
      <c r="J77" s="97">
        <v>0.15706768903453347</v>
      </c>
      <c r="K77" s="104">
        <v>2.2000000000000002</v>
      </c>
      <c r="L77" s="99">
        <v>4.4150896370012997</v>
      </c>
      <c r="M77" s="107">
        <v>124</v>
      </c>
      <c r="N77" s="100">
        <v>0.42939572076493138</v>
      </c>
      <c r="O77" s="108">
        <v>13.3</v>
      </c>
      <c r="P77" s="99">
        <v>5.6472973648325437</v>
      </c>
      <c r="Q77" s="107">
        <v>79.099999999999994</v>
      </c>
      <c r="R77" s="102">
        <v>0.1</v>
      </c>
      <c r="S77" s="109">
        <v>34.950000000000003</v>
      </c>
      <c r="T77" s="109">
        <v>24.64</v>
      </c>
      <c r="U77" s="109">
        <v>8.19</v>
      </c>
      <c r="V77" s="109">
        <v>6.84</v>
      </c>
      <c r="W77" s="109">
        <v>0.06</v>
      </c>
      <c r="BS77" s="9" t="s">
        <v>47</v>
      </c>
      <c r="BT77" s="23">
        <v>0</v>
      </c>
      <c r="BU77" s="75">
        <v>0</v>
      </c>
      <c r="BV77" s="11">
        <f t="shared" si="4"/>
        <v>0</v>
      </c>
      <c r="BW77" s="35">
        <v>0</v>
      </c>
      <c r="BX77" s="11">
        <f t="shared" si="9"/>
        <v>0</v>
      </c>
      <c r="BY77" s="35">
        <v>0</v>
      </c>
      <c r="BZ77" s="11">
        <f t="shared" si="10"/>
        <v>0</v>
      </c>
      <c r="CA77" s="35">
        <v>0</v>
      </c>
      <c r="CB77" s="42">
        <f t="shared" si="5"/>
        <v>0</v>
      </c>
      <c r="CC77" s="76">
        <v>0</v>
      </c>
      <c r="CD77" s="40">
        <f t="shared" si="6"/>
        <v>0</v>
      </c>
      <c r="CE77" s="77">
        <v>0</v>
      </c>
      <c r="CF77" s="42">
        <f t="shared" si="7"/>
        <v>0</v>
      </c>
      <c r="CG77" s="76">
        <v>0</v>
      </c>
      <c r="CH77" s="29">
        <v>0</v>
      </c>
      <c r="CI77" s="65">
        <v>0</v>
      </c>
      <c r="CJ77" s="65">
        <v>0</v>
      </c>
      <c r="CK77" s="65">
        <v>0</v>
      </c>
      <c r="CL77" s="65">
        <v>0</v>
      </c>
      <c r="CM77" s="66">
        <v>0</v>
      </c>
    </row>
    <row r="78" spans="1:91" x14ac:dyDescent="0.25">
      <c r="A78" s="91" t="s">
        <v>41</v>
      </c>
      <c r="B78" s="101">
        <v>41023</v>
      </c>
      <c r="C78" s="107">
        <v>1019</v>
      </c>
      <c r="D78" s="96" t="s">
        <v>59</v>
      </c>
      <c r="E78" s="96" t="s">
        <v>58</v>
      </c>
      <c r="F78" s="97">
        <v>0.1452842664242249</v>
      </c>
      <c r="G78" s="104">
        <v>4.5</v>
      </c>
      <c r="H78" s="97">
        <v>0.44978474587161854</v>
      </c>
      <c r="I78" s="104">
        <v>6.3</v>
      </c>
      <c r="J78" s="97">
        <v>0.2427409739624608</v>
      </c>
      <c r="K78" s="104">
        <v>3.4</v>
      </c>
      <c r="L78" s="99">
        <v>4.3545601823004754</v>
      </c>
      <c r="M78" s="107">
        <v>122.3</v>
      </c>
      <c r="N78" s="100">
        <v>0.41325302449557305</v>
      </c>
      <c r="O78" s="103">
        <v>12.8</v>
      </c>
      <c r="P78" s="99">
        <v>4.1908515210577795</v>
      </c>
      <c r="Q78" s="107">
        <v>58.7</v>
      </c>
      <c r="R78" s="102">
        <v>0.08</v>
      </c>
      <c r="S78" s="109">
        <v>35.06</v>
      </c>
      <c r="T78" s="109">
        <v>24.7</v>
      </c>
      <c r="U78" s="109">
        <v>8.23</v>
      </c>
      <c r="V78" s="109">
        <v>6.63</v>
      </c>
      <c r="W78" s="109">
        <v>0.2</v>
      </c>
      <c r="BS78" s="15" t="s">
        <v>47</v>
      </c>
      <c r="BT78" s="22">
        <v>0</v>
      </c>
      <c r="BU78" s="80">
        <v>0</v>
      </c>
      <c r="BV78" s="18">
        <f t="shared" si="4"/>
        <v>0</v>
      </c>
      <c r="BW78" s="36">
        <v>0</v>
      </c>
      <c r="BX78" s="18">
        <f t="shared" si="9"/>
        <v>0</v>
      </c>
      <c r="BY78" s="36">
        <v>0</v>
      </c>
      <c r="BZ78" s="18">
        <f t="shared" si="10"/>
        <v>0</v>
      </c>
      <c r="CA78" s="36">
        <v>0</v>
      </c>
      <c r="CB78" s="47">
        <f t="shared" si="5"/>
        <v>0</v>
      </c>
      <c r="CC78" s="84">
        <v>0</v>
      </c>
      <c r="CD78" s="45">
        <f t="shared" si="6"/>
        <v>0</v>
      </c>
      <c r="CE78" s="86">
        <v>0</v>
      </c>
      <c r="CF78" s="47">
        <f t="shared" si="7"/>
        <v>0</v>
      </c>
      <c r="CG78" s="84">
        <v>0</v>
      </c>
      <c r="CH78" s="33">
        <v>0</v>
      </c>
      <c r="CI78" s="82">
        <v>0</v>
      </c>
      <c r="CJ78" s="82">
        <v>0</v>
      </c>
      <c r="CK78" s="82">
        <v>0</v>
      </c>
      <c r="CL78" s="82">
        <v>0</v>
      </c>
      <c r="CM78" s="85">
        <v>0</v>
      </c>
    </row>
    <row r="79" spans="1:91" x14ac:dyDescent="0.25">
      <c r="A79" s="112" t="s">
        <v>41</v>
      </c>
      <c r="B79" s="101">
        <v>41114</v>
      </c>
      <c r="C79" s="107">
        <v>935</v>
      </c>
      <c r="D79" s="96" t="s">
        <v>59</v>
      </c>
      <c r="E79" s="96" t="s">
        <v>58</v>
      </c>
      <c r="F79" s="97">
        <v>3.5513931792588313E-2</v>
      </c>
      <c r="G79" s="104">
        <v>1.1000000000000001</v>
      </c>
      <c r="H79" s="97">
        <v>0.64254963695945511</v>
      </c>
      <c r="I79" s="104">
        <v>9</v>
      </c>
      <c r="J79" s="97">
        <v>0.47834250751426105</v>
      </c>
      <c r="K79" s="104">
        <v>6.7</v>
      </c>
      <c r="L79" s="99">
        <v>1.4562674689786543</v>
      </c>
      <c r="M79" s="107">
        <v>40.9</v>
      </c>
      <c r="N79" s="100">
        <v>0.3551393179258831</v>
      </c>
      <c r="O79" s="103">
        <v>11</v>
      </c>
      <c r="P79" s="99">
        <v>11.037574874881306</v>
      </c>
      <c r="Q79" s="107">
        <v>154.6</v>
      </c>
      <c r="R79" s="102">
        <v>0.06</v>
      </c>
      <c r="S79" s="109">
        <v>35</v>
      </c>
      <c r="T79" s="109">
        <v>26.33</v>
      </c>
      <c r="U79" s="109">
        <v>8.23</v>
      </c>
      <c r="V79" s="109">
        <v>6.86</v>
      </c>
      <c r="W79" s="109">
        <v>0.03</v>
      </c>
      <c r="BS79" s="34" t="s">
        <v>47</v>
      </c>
      <c r="BT79" s="23">
        <v>0</v>
      </c>
      <c r="BU79" s="75">
        <v>0</v>
      </c>
      <c r="BV79" s="11">
        <f t="shared" si="4"/>
        <v>0</v>
      </c>
      <c r="BW79" s="35">
        <v>0</v>
      </c>
      <c r="BX79" s="11">
        <f t="shared" si="9"/>
        <v>0</v>
      </c>
      <c r="BY79" s="35">
        <v>0</v>
      </c>
      <c r="BZ79" s="11">
        <f t="shared" si="10"/>
        <v>0</v>
      </c>
      <c r="CA79" s="35">
        <v>0</v>
      </c>
      <c r="CB79" s="42">
        <f t="shared" si="5"/>
        <v>0</v>
      </c>
      <c r="CC79" s="76">
        <v>0</v>
      </c>
      <c r="CD79" s="40">
        <f t="shared" si="6"/>
        <v>0</v>
      </c>
      <c r="CE79" s="75">
        <v>0</v>
      </c>
      <c r="CF79" s="42">
        <f t="shared" si="7"/>
        <v>0</v>
      </c>
      <c r="CG79" s="76">
        <v>0</v>
      </c>
      <c r="CH79" s="29">
        <v>0</v>
      </c>
      <c r="CI79" s="65">
        <v>0</v>
      </c>
      <c r="CJ79" s="65">
        <v>0</v>
      </c>
      <c r="CK79" s="65">
        <v>0</v>
      </c>
      <c r="CL79" s="65">
        <v>0</v>
      </c>
      <c r="CM79" s="66">
        <v>0</v>
      </c>
    </row>
    <row r="80" spans="1:91" x14ac:dyDescent="0.25">
      <c r="A80" s="112" t="s">
        <v>41</v>
      </c>
      <c r="B80" s="101">
        <v>41240</v>
      </c>
      <c r="C80" s="107">
        <v>936</v>
      </c>
      <c r="D80" s="96" t="s">
        <v>59</v>
      </c>
      <c r="E80" s="96" t="s">
        <v>58</v>
      </c>
      <c r="F80" s="97">
        <v>0.11622741313937993</v>
      </c>
      <c r="G80" s="104">
        <v>3.6</v>
      </c>
      <c r="H80" s="97">
        <v>1.1994259889909828</v>
      </c>
      <c r="I80" s="104">
        <v>16.8</v>
      </c>
      <c r="J80" s="97">
        <v>0.32127481847972755</v>
      </c>
      <c r="K80" s="104">
        <v>4.5</v>
      </c>
      <c r="L80" s="99">
        <v>8.6023036798347903</v>
      </c>
      <c r="M80" s="107">
        <v>241.6</v>
      </c>
      <c r="N80" s="100">
        <v>0.43585279927267467</v>
      </c>
      <c r="O80" s="103">
        <v>13.5</v>
      </c>
      <c r="P80" s="99">
        <v>6.2113131572747324</v>
      </c>
      <c r="Q80" s="107">
        <v>87</v>
      </c>
      <c r="R80" s="102">
        <v>0.08</v>
      </c>
      <c r="S80" s="109">
        <v>35.04</v>
      </c>
      <c r="T80" s="109">
        <v>25.03</v>
      </c>
      <c r="U80" s="109">
        <v>8.1999999999999993</v>
      </c>
      <c r="V80" s="109">
        <v>6.82</v>
      </c>
      <c r="W80" s="109">
        <v>0.3</v>
      </c>
      <c r="BS80" s="34" t="s">
        <v>47</v>
      </c>
      <c r="BT80" s="23">
        <v>0</v>
      </c>
      <c r="BU80" s="76">
        <v>0</v>
      </c>
      <c r="BV80" s="11">
        <f t="shared" si="4"/>
        <v>0</v>
      </c>
      <c r="BW80" s="35">
        <v>0</v>
      </c>
      <c r="BX80" s="11">
        <f t="shared" si="9"/>
        <v>0</v>
      </c>
      <c r="BY80" s="35">
        <v>0</v>
      </c>
      <c r="BZ80" s="11">
        <f t="shared" si="10"/>
        <v>0</v>
      </c>
      <c r="CA80" s="35">
        <v>0</v>
      </c>
      <c r="CB80" s="42">
        <f t="shared" si="5"/>
        <v>0</v>
      </c>
      <c r="CC80" s="76">
        <v>0</v>
      </c>
      <c r="CD80" s="40">
        <f t="shared" si="6"/>
        <v>0</v>
      </c>
      <c r="CE80" s="75">
        <v>0</v>
      </c>
      <c r="CF80" s="42">
        <f t="shared" si="7"/>
        <v>0</v>
      </c>
      <c r="CG80" s="76">
        <v>0</v>
      </c>
      <c r="CH80" s="29">
        <v>0</v>
      </c>
      <c r="CI80" s="65">
        <v>0</v>
      </c>
      <c r="CJ80" s="65">
        <v>0</v>
      </c>
      <c r="CK80" s="65">
        <v>0</v>
      </c>
      <c r="CL80" s="65">
        <v>0</v>
      </c>
      <c r="CM80" s="66">
        <v>0</v>
      </c>
    </row>
    <row r="81" spans="1:91" x14ac:dyDescent="0.25">
      <c r="A81" s="91" t="s">
        <v>41</v>
      </c>
      <c r="B81" s="101">
        <v>41298</v>
      </c>
      <c r="C81" s="107">
        <v>942</v>
      </c>
      <c r="D81" s="96" t="s">
        <v>59</v>
      </c>
      <c r="E81" s="96" t="s">
        <v>58</v>
      </c>
      <c r="F81" s="97">
        <v>8.0713481346791613E-2</v>
      </c>
      <c r="G81" s="104">
        <v>2.5</v>
      </c>
      <c r="H81" s="97">
        <v>0.17848601026651531</v>
      </c>
      <c r="I81" s="104">
        <v>2.5</v>
      </c>
      <c r="J81" s="97">
        <v>0.1713465698558547</v>
      </c>
      <c r="K81" s="104">
        <v>2.4</v>
      </c>
      <c r="L81" s="99">
        <v>1.5310391483149668</v>
      </c>
      <c r="M81" s="107">
        <v>43</v>
      </c>
      <c r="N81" s="100">
        <v>0.43585279927267467</v>
      </c>
      <c r="O81" s="103">
        <v>13.5</v>
      </c>
      <c r="P81" s="99">
        <v>6.5040302141118174</v>
      </c>
      <c r="Q81" s="107">
        <v>91.1</v>
      </c>
      <c r="R81" s="102">
        <v>7.0000000000000007E-2</v>
      </c>
      <c r="S81" s="109">
        <v>35.020000000000003</v>
      </c>
      <c r="T81" s="109">
        <v>24.65</v>
      </c>
      <c r="U81" s="109">
        <v>8.1999999999999993</v>
      </c>
      <c r="V81" s="109">
        <v>6.27</v>
      </c>
      <c r="W81" s="109">
        <v>0.13</v>
      </c>
      <c r="BS81" s="9" t="s">
        <v>47</v>
      </c>
      <c r="BT81" s="23">
        <v>0</v>
      </c>
      <c r="BU81" s="75">
        <v>0</v>
      </c>
      <c r="BV81" s="11">
        <f t="shared" si="4"/>
        <v>0</v>
      </c>
      <c r="BW81" s="35">
        <v>0</v>
      </c>
      <c r="BX81" s="11">
        <f t="shared" si="9"/>
        <v>0</v>
      </c>
      <c r="BY81" s="35">
        <v>0</v>
      </c>
      <c r="BZ81" s="11">
        <f t="shared" si="10"/>
        <v>0</v>
      </c>
      <c r="CA81" s="35">
        <v>0</v>
      </c>
      <c r="CB81" s="42">
        <f t="shared" si="5"/>
        <v>0</v>
      </c>
      <c r="CC81" s="76">
        <v>0</v>
      </c>
      <c r="CD81" s="40">
        <f t="shared" si="6"/>
        <v>0</v>
      </c>
      <c r="CE81" s="75">
        <v>0</v>
      </c>
      <c r="CF81" s="42">
        <f t="shared" si="7"/>
        <v>0</v>
      </c>
      <c r="CG81" s="76">
        <v>0</v>
      </c>
      <c r="CH81" s="29">
        <v>0</v>
      </c>
      <c r="CI81" s="65">
        <v>0</v>
      </c>
      <c r="CJ81" s="65">
        <v>0</v>
      </c>
      <c r="CK81" s="65">
        <v>0</v>
      </c>
      <c r="CL81" s="65">
        <v>0</v>
      </c>
      <c r="CM81" s="66">
        <v>0</v>
      </c>
    </row>
    <row r="82" spans="1:91" x14ac:dyDescent="0.25">
      <c r="A82" s="91" t="s">
        <v>41</v>
      </c>
      <c r="B82" s="101">
        <v>41380</v>
      </c>
      <c r="C82" s="107">
        <v>944</v>
      </c>
      <c r="D82" s="96" t="s">
        <v>59</v>
      </c>
      <c r="E82" s="96" t="s">
        <v>58</v>
      </c>
      <c r="F82" s="97">
        <v>0.14851280567809655</v>
      </c>
      <c r="G82" s="104">
        <v>4.5999999999999996</v>
      </c>
      <c r="H82" s="97">
        <v>0.37839034176501246</v>
      </c>
      <c r="I82" s="104">
        <v>5.3</v>
      </c>
      <c r="J82" s="97">
        <v>0.1713465698558547</v>
      </c>
      <c r="K82" s="104">
        <v>2.4</v>
      </c>
      <c r="L82" s="99">
        <v>0.97915294368980432</v>
      </c>
      <c r="M82" s="107">
        <v>27.5</v>
      </c>
      <c r="N82" s="100">
        <v>0.48428088808074965</v>
      </c>
      <c r="O82" s="103">
        <v>15</v>
      </c>
      <c r="P82" s="99">
        <v>6.9109783175194721</v>
      </c>
      <c r="Q82" s="107">
        <v>96.8</v>
      </c>
      <c r="R82" s="102">
        <v>0.03</v>
      </c>
      <c r="S82" s="109">
        <v>35.159999999999997</v>
      </c>
      <c r="T82" s="109">
        <v>24.85</v>
      </c>
      <c r="U82" s="109">
        <v>8.2100000000000009</v>
      </c>
      <c r="V82" s="109">
        <v>7</v>
      </c>
      <c r="W82" s="109">
        <v>0.06</v>
      </c>
      <c r="BS82" s="15" t="s">
        <v>47</v>
      </c>
      <c r="BT82" s="22">
        <v>0</v>
      </c>
      <c r="BU82" s="80">
        <v>0</v>
      </c>
      <c r="BV82" s="18">
        <f t="shared" si="4"/>
        <v>0</v>
      </c>
      <c r="BW82" s="39">
        <v>0</v>
      </c>
      <c r="BX82" s="18">
        <f t="shared" si="9"/>
        <v>0</v>
      </c>
      <c r="BY82" s="39">
        <v>0</v>
      </c>
      <c r="BZ82" s="18">
        <f t="shared" si="10"/>
        <v>0</v>
      </c>
      <c r="CA82" s="39">
        <v>0</v>
      </c>
      <c r="CB82" s="47">
        <f t="shared" si="5"/>
        <v>0</v>
      </c>
      <c r="CC82" s="84">
        <v>0</v>
      </c>
      <c r="CD82" s="45">
        <f t="shared" si="6"/>
        <v>0</v>
      </c>
      <c r="CE82" s="86">
        <v>0</v>
      </c>
      <c r="CF82" s="47">
        <f t="shared" si="7"/>
        <v>0</v>
      </c>
      <c r="CG82" s="70">
        <v>0</v>
      </c>
      <c r="CH82" s="33">
        <v>0</v>
      </c>
      <c r="CI82" s="82">
        <v>0</v>
      </c>
      <c r="CJ82" s="82">
        <v>0</v>
      </c>
      <c r="CK82" s="82">
        <v>0</v>
      </c>
      <c r="CL82" s="82">
        <v>0</v>
      </c>
      <c r="CM82" s="85">
        <v>0</v>
      </c>
    </row>
    <row r="83" spans="1:91" x14ac:dyDescent="0.25">
      <c r="A83" s="112" t="s">
        <v>41</v>
      </c>
      <c r="B83" s="101">
        <v>41487</v>
      </c>
      <c r="C83" s="107">
        <v>854</v>
      </c>
      <c r="D83" s="96" t="s">
        <v>59</v>
      </c>
      <c r="E83" s="96" t="s">
        <v>58</v>
      </c>
      <c r="F83" s="100">
        <v>4.1971010300331638E-2</v>
      </c>
      <c r="G83" s="99">
        <v>1.3</v>
      </c>
      <c r="H83" s="100">
        <v>0.23560153355180019</v>
      </c>
      <c r="I83" s="99">
        <v>3.3</v>
      </c>
      <c r="J83" s="100">
        <v>6.4254963695945508E-2</v>
      </c>
      <c r="K83" s="99">
        <v>0.9</v>
      </c>
      <c r="L83" s="99">
        <v>4.5824357764682837</v>
      </c>
      <c r="M83" s="96">
        <v>128.69999999999999</v>
      </c>
      <c r="N83" s="100">
        <v>0.39388178897234305</v>
      </c>
      <c r="O83" s="99">
        <v>12.2</v>
      </c>
      <c r="P83" s="99">
        <v>5.6472973648325437</v>
      </c>
      <c r="Q83" s="96">
        <v>79.099999999999994</v>
      </c>
      <c r="R83" s="100">
        <v>7.0000000000000007E-2</v>
      </c>
      <c r="S83" s="100">
        <v>35</v>
      </c>
      <c r="T83" s="99">
        <v>26.08</v>
      </c>
      <c r="U83" s="100">
        <v>8.26</v>
      </c>
      <c r="V83" s="100">
        <v>6.79</v>
      </c>
      <c r="W83" s="100">
        <v>0.11</v>
      </c>
      <c r="BS83" s="34" t="s">
        <v>47</v>
      </c>
      <c r="BT83" s="23">
        <v>0</v>
      </c>
      <c r="BU83" s="76">
        <v>0</v>
      </c>
      <c r="BV83" s="40">
        <f t="shared" si="4"/>
        <v>0</v>
      </c>
      <c r="BW83" s="41">
        <v>0</v>
      </c>
      <c r="BX83" s="40">
        <f t="shared" si="9"/>
        <v>0</v>
      </c>
      <c r="BY83" s="41">
        <v>0</v>
      </c>
      <c r="BZ83" s="40">
        <f t="shared" si="10"/>
        <v>0</v>
      </c>
      <c r="CA83" s="41">
        <v>0</v>
      </c>
      <c r="CB83" s="42">
        <f t="shared" si="5"/>
        <v>0</v>
      </c>
      <c r="CC83" s="50">
        <v>0</v>
      </c>
      <c r="CD83" s="40">
        <f t="shared" si="6"/>
        <v>0</v>
      </c>
      <c r="CE83" s="87">
        <v>0</v>
      </c>
      <c r="CF83" s="42">
        <f t="shared" si="7"/>
        <v>0</v>
      </c>
      <c r="CG83" s="50">
        <v>0</v>
      </c>
      <c r="CH83" s="43">
        <v>0</v>
      </c>
      <c r="CI83" s="88">
        <v>0</v>
      </c>
      <c r="CJ83" s="87">
        <v>0</v>
      </c>
      <c r="CK83" s="88">
        <v>0</v>
      </c>
      <c r="CL83" s="88">
        <v>0</v>
      </c>
      <c r="CM83" s="88">
        <v>0</v>
      </c>
    </row>
    <row r="84" spans="1:91" x14ac:dyDescent="0.25">
      <c r="A84" s="112" t="s">
        <v>41</v>
      </c>
      <c r="B84" s="101">
        <v>41576</v>
      </c>
      <c r="C84" s="107">
        <v>931</v>
      </c>
      <c r="D84" s="96" t="s">
        <v>59</v>
      </c>
      <c r="E84" s="96" t="s">
        <v>58</v>
      </c>
      <c r="F84" s="100">
        <v>0.13882718791648158</v>
      </c>
      <c r="G84" s="99">
        <v>4.3</v>
      </c>
      <c r="H84" s="100">
        <v>0.34269313971170939</v>
      </c>
      <c r="I84" s="99">
        <v>4.8</v>
      </c>
      <c r="J84" s="100">
        <v>0.34983258012237001</v>
      </c>
      <c r="K84" s="99">
        <v>4.9000000000000004</v>
      </c>
      <c r="L84" s="99">
        <v>2.4567837496216911</v>
      </c>
      <c r="M84" s="96">
        <v>69</v>
      </c>
      <c r="N84" s="100">
        <v>0.4261671815110597</v>
      </c>
      <c r="O84" s="99">
        <v>13.2</v>
      </c>
      <c r="P84" s="99">
        <v>5.9685721833122711</v>
      </c>
      <c r="Q84" s="96">
        <v>83.6</v>
      </c>
      <c r="R84" s="100">
        <v>7.0000000000000007E-2</v>
      </c>
      <c r="S84" s="100">
        <v>35.28</v>
      </c>
      <c r="T84" s="99">
        <v>27.03</v>
      </c>
      <c r="U84" s="100">
        <v>8.24</v>
      </c>
      <c r="V84" s="100">
        <v>6.19</v>
      </c>
      <c r="W84" s="100">
        <v>0.16</v>
      </c>
      <c r="BS84" s="34" t="s">
        <v>47</v>
      </c>
      <c r="BT84" s="23">
        <v>0</v>
      </c>
      <c r="BU84" s="76">
        <v>0</v>
      </c>
      <c r="BV84" s="40">
        <f t="shared" si="4"/>
        <v>0</v>
      </c>
      <c r="BW84" s="41">
        <v>0</v>
      </c>
      <c r="BX84" s="40">
        <f t="shared" si="9"/>
        <v>0</v>
      </c>
      <c r="BY84" s="41">
        <v>0</v>
      </c>
      <c r="BZ84" s="40">
        <f t="shared" si="10"/>
        <v>0</v>
      </c>
      <c r="CA84" s="41">
        <v>0</v>
      </c>
      <c r="CB84" s="42">
        <f t="shared" si="5"/>
        <v>0</v>
      </c>
      <c r="CC84" s="50">
        <v>0</v>
      </c>
      <c r="CD84" s="40">
        <f t="shared" si="6"/>
        <v>0</v>
      </c>
      <c r="CE84" s="87">
        <v>0</v>
      </c>
      <c r="CF84" s="42">
        <f t="shared" si="7"/>
        <v>0</v>
      </c>
      <c r="CG84" s="50">
        <v>0</v>
      </c>
      <c r="CH84" s="43">
        <v>0</v>
      </c>
      <c r="CI84" s="88">
        <v>0</v>
      </c>
      <c r="CJ84" s="87">
        <v>0</v>
      </c>
      <c r="CK84" s="88">
        <v>0</v>
      </c>
      <c r="CL84" s="88">
        <v>0</v>
      </c>
      <c r="CM84" s="88">
        <v>0</v>
      </c>
    </row>
    <row r="85" spans="1:91" x14ac:dyDescent="0.25">
      <c r="A85" s="91" t="s">
        <v>41</v>
      </c>
      <c r="B85" s="101">
        <v>41674</v>
      </c>
      <c r="C85" s="107">
        <v>932</v>
      </c>
      <c r="D85" s="96" t="s">
        <v>59</v>
      </c>
      <c r="E85" s="96" t="s">
        <v>58</v>
      </c>
      <c r="F85" s="100">
        <v>0.12914157015486658</v>
      </c>
      <c r="G85" s="99">
        <v>4</v>
      </c>
      <c r="H85" s="100">
        <v>0.41408754381831547</v>
      </c>
      <c r="I85" s="99">
        <v>5.8</v>
      </c>
      <c r="J85" s="100">
        <v>0.63541019654879449</v>
      </c>
      <c r="K85" s="99">
        <v>8.9</v>
      </c>
      <c r="L85" s="99">
        <v>2.9588221680226447</v>
      </c>
      <c r="M85" s="96">
        <v>83.1</v>
      </c>
      <c r="N85" s="100">
        <v>0.39065324971847137</v>
      </c>
      <c r="O85" s="99">
        <v>12.1</v>
      </c>
      <c r="P85" s="99">
        <v>5.7044128881178295</v>
      </c>
      <c r="Q85" s="96">
        <v>79.900000000000006</v>
      </c>
      <c r="R85" s="100">
        <v>0.02</v>
      </c>
      <c r="S85" s="100">
        <v>34.92</v>
      </c>
      <c r="T85" s="99">
        <v>25.22</v>
      </c>
      <c r="U85" s="100">
        <v>8.2200000000000006</v>
      </c>
      <c r="V85" s="100">
        <v>6.35</v>
      </c>
      <c r="W85" s="100">
        <v>0.16</v>
      </c>
      <c r="BS85" s="9" t="s">
        <v>47</v>
      </c>
      <c r="BT85" s="23">
        <v>0</v>
      </c>
      <c r="BU85" s="76">
        <v>0</v>
      </c>
      <c r="BV85" s="40">
        <f t="shared" si="4"/>
        <v>0</v>
      </c>
      <c r="BW85" s="41">
        <v>0</v>
      </c>
      <c r="BX85" s="40">
        <f t="shared" si="9"/>
        <v>0</v>
      </c>
      <c r="BY85" s="41">
        <v>0</v>
      </c>
      <c r="BZ85" s="40">
        <f t="shared" si="10"/>
        <v>0</v>
      </c>
      <c r="CA85" s="41">
        <v>0</v>
      </c>
      <c r="CB85" s="42">
        <f t="shared" si="5"/>
        <v>0</v>
      </c>
      <c r="CC85" s="50">
        <v>0</v>
      </c>
      <c r="CD85" s="40">
        <f t="shared" si="6"/>
        <v>0</v>
      </c>
      <c r="CE85" s="87">
        <v>0</v>
      </c>
      <c r="CF85" s="42">
        <f t="shared" si="7"/>
        <v>0</v>
      </c>
      <c r="CG85" s="50">
        <v>0</v>
      </c>
      <c r="CH85" s="43">
        <v>0</v>
      </c>
      <c r="CI85" s="88">
        <v>0</v>
      </c>
      <c r="CJ85" s="87">
        <v>0</v>
      </c>
      <c r="CK85" s="88">
        <v>0</v>
      </c>
      <c r="CL85" s="88">
        <v>0</v>
      </c>
      <c r="CM85" s="88">
        <v>0</v>
      </c>
    </row>
    <row r="86" spans="1:91" x14ac:dyDescent="0.25">
      <c r="A86" s="91" t="s">
        <v>41</v>
      </c>
      <c r="B86" s="101">
        <v>41765</v>
      </c>
      <c r="C86" s="107">
        <v>929</v>
      </c>
      <c r="D86" s="96" t="s">
        <v>59</v>
      </c>
      <c r="E86" s="96" t="s">
        <v>58</v>
      </c>
      <c r="F86" s="100">
        <v>0.16142696269358323</v>
      </c>
      <c r="G86" s="99">
        <v>5</v>
      </c>
      <c r="H86" s="100">
        <v>0.49976082874624284</v>
      </c>
      <c r="I86" s="99">
        <v>7</v>
      </c>
      <c r="J86" s="100">
        <v>0.47120306710360038</v>
      </c>
      <c r="K86" s="99">
        <v>6.6</v>
      </c>
      <c r="L86" s="99">
        <v>3.6495700628438161</v>
      </c>
      <c r="M86" s="96">
        <v>102.5</v>
      </c>
      <c r="N86" s="100">
        <v>0.45522403479590468</v>
      </c>
      <c r="O86" s="99">
        <v>14.1</v>
      </c>
      <c r="P86" s="99">
        <v>5.9400144216696296</v>
      </c>
      <c r="Q86" s="96">
        <v>83.2</v>
      </c>
      <c r="R86" s="100">
        <v>0.05</v>
      </c>
      <c r="S86" s="100">
        <v>34.69</v>
      </c>
      <c r="T86" s="99">
        <v>25.83</v>
      </c>
      <c r="U86" s="100">
        <v>8.2100000000000009</v>
      </c>
      <c r="V86" s="100">
        <v>6.54</v>
      </c>
      <c r="W86" s="100">
        <v>7.0000000000000007E-2</v>
      </c>
      <c r="BS86" s="15" t="s">
        <v>47</v>
      </c>
      <c r="BT86" s="22">
        <v>0</v>
      </c>
      <c r="BU86" s="70">
        <v>0</v>
      </c>
      <c r="BV86" s="45">
        <f t="shared" si="4"/>
        <v>0</v>
      </c>
      <c r="BW86" s="46">
        <v>0</v>
      </c>
      <c r="BX86" s="45">
        <f t="shared" si="9"/>
        <v>0</v>
      </c>
      <c r="BY86" s="46">
        <v>0</v>
      </c>
      <c r="BZ86" s="45">
        <f t="shared" si="10"/>
        <v>0</v>
      </c>
      <c r="CA86" s="46">
        <v>0</v>
      </c>
      <c r="CB86" s="47">
        <f t="shared" si="5"/>
        <v>0</v>
      </c>
      <c r="CC86" s="37">
        <v>0</v>
      </c>
      <c r="CD86" s="45">
        <f t="shared" si="6"/>
        <v>0</v>
      </c>
      <c r="CE86" s="89">
        <v>0</v>
      </c>
      <c r="CF86" s="47">
        <f t="shared" si="7"/>
        <v>0</v>
      </c>
      <c r="CG86" s="37">
        <v>0</v>
      </c>
      <c r="CH86" s="48">
        <v>0</v>
      </c>
      <c r="CI86" s="90">
        <v>0</v>
      </c>
      <c r="CJ86" s="89">
        <v>0</v>
      </c>
      <c r="CK86" s="90">
        <v>0</v>
      </c>
      <c r="CL86" s="90">
        <v>0</v>
      </c>
      <c r="CM86" s="90">
        <v>0</v>
      </c>
    </row>
    <row r="87" spans="1:91" x14ac:dyDescent="0.25">
      <c r="A87" s="112" t="s">
        <v>41</v>
      </c>
      <c r="B87" s="101">
        <v>41856</v>
      </c>
      <c r="C87" s="107">
        <v>946</v>
      </c>
      <c r="D87" s="96" t="s">
        <v>59</v>
      </c>
      <c r="E87" s="96" t="s">
        <v>58</v>
      </c>
      <c r="F87" s="100">
        <v>0.20985505150165817</v>
      </c>
      <c r="G87" s="99">
        <v>6.5</v>
      </c>
      <c r="H87" s="100">
        <v>0.26415929519444264</v>
      </c>
      <c r="I87" s="99">
        <v>3.7</v>
      </c>
      <c r="J87" s="100">
        <v>0.37125090135435185</v>
      </c>
      <c r="K87" s="99">
        <v>5.2</v>
      </c>
      <c r="L87" s="99">
        <v>2.0971675775756173</v>
      </c>
      <c r="M87" s="96">
        <v>58.9</v>
      </c>
      <c r="N87" s="100">
        <v>0.54885167315818295</v>
      </c>
      <c r="O87" s="99">
        <v>17</v>
      </c>
      <c r="P87" s="99">
        <v>5.2831859038888531</v>
      </c>
      <c r="Q87" s="96">
        <v>74</v>
      </c>
      <c r="R87" s="100">
        <v>0.14000000000000001</v>
      </c>
      <c r="S87" s="100">
        <v>34.96</v>
      </c>
      <c r="T87" s="99">
        <v>26.81</v>
      </c>
      <c r="U87" s="100">
        <v>8.2100000000000009</v>
      </c>
      <c r="V87" s="100">
        <v>5.99</v>
      </c>
      <c r="W87" s="100">
        <v>0.16</v>
      </c>
      <c r="BS87" s="34" t="s">
        <v>47</v>
      </c>
      <c r="BT87" s="23">
        <v>0</v>
      </c>
      <c r="BU87" s="76">
        <v>0</v>
      </c>
      <c r="BV87" s="40">
        <f t="shared" si="4"/>
        <v>0</v>
      </c>
      <c r="BW87" s="41">
        <v>0</v>
      </c>
      <c r="BX87" s="40">
        <f t="shared" si="9"/>
        <v>0</v>
      </c>
      <c r="BY87" s="41">
        <v>0</v>
      </c>
      <c r="BZ87" s="40">
        <f t="shared" si="10"/>
        <v>0</v>
      </c>
      <c r="CA87" s="41">
        <v>0</v>
      </c>
      <c r="CB87" s="42">
        <f t="shared" si="5"/>
        <v>0</v>
      </c>
      <c r="CC87" s="50">
        <v>0</v>
      </c>
      <c r="CD87" s="40">
        <f t="shared" si="6"/>
        <v>0</v>
      </c>
      <c r="CE87" s="87">
        <v>0</v>
      </c>
      <c r="CF87" s="42">
        <f t="shared" si="7"/>
        <v>0</v>
      </c>
      <c r="CG87" s="50">
        <v>0</v>
      </c>
      <c r="CH87" s="43">
        <v>0</v>
      </c>
      <c r="CI87" s="88">
        <v>0</v>
      </c>
      <c r="CJ87" s="87">
        <v>0</v>
      </c>
      <c r="CK87" s="88">
        <v>0</v>
      </c>
      <c r="CL87" s="88">
        <v>0</v>
      </c>
      <c r="CM87" s="88">
        <v>0</v>
      </c>
    </row>
    <row r="88" spans="1:91" x14ac:dyDescent="0.25">
      <c r="A88" s="112" t="s">
        <v>41</v>
      </c>
      <c r="B88" s="101">
        <v>41960</v>
      </c>
      <c r="C88" s="107">
        <v>1123</v>
      </c>
      <c r="D88" s="96" t="s">
        <v>59</v>
      </c>
      <c r="E88" s="96" t="s">
        <v>58</v>
      </c>
      <c r="F88" s="100">
        <v>0.16788404120132655</v>
      </c>
      <c r="G88" s="99">
        <v>5.2</v>
      </c>
      <c r="H88" s="100">
        <v>0.15706768903453347</v>
      </c>
      <c r="I88" s="99">
        <v>2.2000000000000002</v>
      </c>
      <c r="J88" s="100">
        <v>0.32127481847972755</v>
      </c>
      <c r="K88" s="99">
        <v>4.5</v>
      </c>
      <c r="L88" s="99">
        <v>7.1211123177440314E-2</v>
      </c>
      <c r="M88" s="96">
        <v>2</v>
      </c>
      <c r="N88" s="100">
        <v>0.4261671815110597</v>
      </c>
      <c r="O88" s="99">
        <v>13.2</v>
      </c>
      <c r="P88" s="99">
        <v>5.9685721833122711</v>
      </c>
      <c r="Q88" s="96">
        <v>83.6</v>
      </c>
      <c r="R88" s="100">
        <v>0.04</v>
      </c>
      <c r="S88" s="100">
        <v>35.020000000000003</v>
      </c>
      <c r="T88" s="99">
        <v>27.06</v>
      </c>
      <c r="U88" s="100">
        <v>8.2100000000000009</v>
      </c>
      <c r="V88" s="100">
        <v>7.02</v>
      </c>
      <c r="W88" s="100">
        <v>0.19</v>
      </c>
      <c r="BS88" s="34" t="s">
        <v>47</v>
      </c>
      <c r="BT88" s="23">
        <v>0</v>
      </c>
      <c r="BU88" s="76">
        <v>0</v>
      </c>
      <c r="BV88" s="40">
        <f t="shared" si="4"/>
        <v>0</v>
      </c>
      <c r="BW88" s="41">
        <v>0</v>
      </c>
      <c r="BX88" s="40">
        <f t="shared" si="9"/>
        <v>0</v>
      </c>
      <c r="BY88" s="41">
        <v>0</v>
      </c>
      <c r="BZ88" s="40">
        <f t="shared" si="10"/>
        <v>0</v>
      </c>
      <c r="CA88" s="41">
        <v>0</v>
      </c>
      <c r="CB88" s="42">
        <f t="shared" si="5"/>
        <v>0</v>
      </c>
      <c r="CC88" s="50">
        <v>0</v>
      </c>
      <c r="CD88" s="40">
        <f t="shared" si="6"/>
        <v>0</v>
      </c>
      <c r="CE88" s="87">
        <v>0</v>
      </c>
      <c r="CF88" s="42">
        <f t="shared" si="7"/>
        <v>0</v>
      </c>
      <c r="CG88" s="50">
        <v>0</v>
      </c>
      <c r="CH88" s="43">
        <v>0</v>
      </c>
      <c r="CI88" s="88">
        <v>0</v>
      </c>
      <c r="CJ88" s="87">
        <v>0</v>
      </c>
      <c r="CK88" s="88">
        <v>0</v>
      </c>
      <c r="CL88" s="88">
        <v>0</v>
      </c>
      <c r="CM88" s="88">
        <v>0</v>
      </c>
    </row>
    <row r="89" spans="1:91" x14ac:dyDescent="0.25">
      <c r="A89" s="91" t="s">
        <v>41</v>
      </c>
      <c r="B89" s="101">
        <v>42066</v>
      </c>
      <c r="C89" s="107">
        <v>935</v>
      </c>
      <c r="D89" s="96" t="s">
        <v>59</v>
      </c>
      <c r="E89" s="96" t="s">
        <v>58</v>
      </c>
      <c r="F89" s="100">
        <v>4.51995495542033E-2</v>
      </c>
      <c r="G89" s="99">
        <v>1.4</v>
      </c>
      <c r="H89" s="100">
        <v>0.55687635203152774</v>
      </c>
      <c r="I89" s="99">
        <v>7.8</v>
      </c>
      <c r="J89" s="100">
        <v>0.19276489108783654</v>
      </c>
      <c r="K89" s="99">
        <v>2.7</v>
      </c>
      <c r="L89" s="99">
        <v>2.6953410122661161</v>
      </c>
      <c r="M89" s="96">
        <v>75.7</v>
      </c>
      <c r="N89" s="100">
        <v>0.31639684687942315</v>
      </c>
      <c r="O89" s="99">
        <v>9.8000000000000007</v>
      </c>
      <c r="P89" s="99">
        <v>7.5820857161215702</v>
      </c>
      <c r="Q89" s="96">
        <v>106.2</v>
      </c>
      <c r="R89" s="100">
        <v>0.04</v>
      </c>
      <c r="S89" s="100">
        <v>34.799999999999997</v>
      </c>
      <c r="T89" s="99">
        <v>25.46</v>
      </c>
      <c r="U89" s="100">
        <v>8.16</v>
      </c>
      <c r="V89" s="100">
        <v>6.78</v>
      </c>
      <c r="W89" s="100">
        <v>0.18</v>
      </c>
      <c r="BS89" s="9" t="s">
        <v>47</v>
      </c>
      <c r="BT89" s="23">
        <v>0</v>
      </c>
      <c r="BU89" s="76">
        <v>0</v>
      </c>
      <c r="BV89" s="40">
        <f t="shared" si="4"/>
        <v>0</v>
      </c>
      <c r="BW89" s="41">
        <v>0</v>
      </c>
      <c r="BX89" s="40">
        <f t="shared" si="9"/>
        <v>0</v>
      </c>
      <c r="BY89" s="41">
        <v>0</v>
      </c>
      <c r="BZ89" s="40">
        <f t="shared" si="10"/>
        <v>0</v>
      </c>
      <c r="CA89" s="41">
        <v>0</v>
      </c>
      <c r="CB89" s="42">
        <f t="shared" si="5"/>
        <v>0</v>
      </c>
      <c r="CC89" s="50">
        <v>0</v>
      </c>
      <c r="CD89" s="40">
        <f t="shared" si="6"/>
        <v>0</v>
      </c>
      <c r="CE89" s="87">
        <v>0</v>
      </c>
      <c r="CF89" s="42">
        <f t="shared" si="7"/>
        <v>0</v>
      </c>
      <c r="CG89" s="50">
        <v>0</v>
      </c>
      <c r="CH89" s="43">
        <v>0</v>
      </c>
      <c r="CI89" s="88">
        <v>0</v>
      </c>
      <c r="CJ89" s="87">
        <v>0</v>
      </c>
      <c r="CK89" s="88">
        <v>0</v>
      </c>
      <c r="CL89" s="88">
        <v>0</v>
      </c>
      <c r="CM89" s="88">
        <v>0</v>
      </c>
    </row>
    <row r="90" spans="1:91" x14ac:dyDescent="0.25">
      <c r="A90" s="91" t="s">
        <v>41</v>
      </c>
      <c r="B90" s="101">
        <v>42171</v>
      </c>
      <c r="C90" s="107">
        <v>1041</v>
      </c>
      <c r="D90" s="96" t="s">
        <v>59</v>
      </c>
      <c r="E90" s="96" t="s">
        <v>58</v>
      </c>
      <c r="F90" s="100">
        <v>0.13237010940873822</v>
      </c>
      <c r="G90" s="99">
        <v>4.0999999999999996</v>
      </c>
      <c r="H90" s="100">
        <v>1.085194942420413</v>
      </c>
      <c r="I90" s="99">
        <v>15.2</v>
      </c>
      <c r="J90" s="100">
        <v>0.12850992739189102</v>
      </c>
      <c r="K90" s="99">
        <v>1.8</v>
      </c>
      <c r="L90" s="99">
        <v>6.8718733866229904</v>
      </c>
      <c r="M90" s="96">
        <v>193</v>
      </c>
      <c r="N90" s="100">
        <v>0.41002448524170138</v>
      </c>
      <c r="O90" s="99">
        <v>12.7</v>
      </c>
      <c r="P90" s="99">
        <v>5.8614805771523626</v>
      </c>
      <c r="Q90" s="96">
        <v>82.1</v>
      </c>
      <c r="R90" s="100">
        <v>0.06</v>
      </c>
      <c r="S90" s="100">
        <v>33.97</v>
      </c>
      <c r="T90" s="99">
        <v>26.48</v>
      </c>
      <c r="U90" s="100">
        <v>8.2100000000000009</v>
      </c>
      <c r="V90" s="100">
        <v>6.07</v>
      </c>
      <c r="W90" s="100">
        <v>0.25</v>
      </c>
      <c r="BS90" s="15" t="s">
        <v>47</v>
      </c>
      <c r="BT90" s="22">
        <v>0</v>
      </c>
      <c r="BU90" s="70">
        <v>0</v>
      </c>
      <c r="BV90" s="45">
        <f t="shared" si="4"/>
        <v>0</v>
      </c>
      <c r="BW90" s="46">
        <v>0</v>
      </c>
      <c r="BX90" s="45">
        <f t="shared" si="9"/>
        <v>0</v>
      </c>
      <c r="BY90" s="46">
        <v>0</v>
      </c>
      <c r="BZ90" s="45">
        <f t="shared" si="10"/>
        <v>0</v>
      </c>
      <c r="CA90" s="46">
        <v>0</v>
      </c>
      <c r="CB90" s="47">
        <f t="shared" si="5"/>
        <v>0</v>
      </c>
      <c r="CC90" s="37">
        <v>0</v>
      </c>
      <c r="CD90" s="45">
        <f t="shared" si="6"/>
        <v>0</v>
      </c>
      <c r="CE90" s="89">
        <v>0</v>
      </c>
      <c r="CF90" s="47">
        <f t="shared" si="7"/>
        <v>0</v>
      </c>
      <c r="CG90" s="37">
        <v>0</v>
      </c>
      <c r="CH90" s="48">
        <v>0</v>
      </c>
      <c r="CI90" s="90">
        <v>0</v>
      </c>
      <c r="CJ90" s="89">
        <v>0</v>
      </c>
      <c r="CK90" s="90">
        <v>0</v>
      </c>
      <c r="CL90" s="90">
        <v>0</v>
      </c>
      <c r="CM90" s="90">
        <v>0</v>
      </c>
    </row>
    <row r="91" spans="1:91" x14ac:dyDescent="0.25">
      <c r="A91" s="112" t="s">
        <v>41</v>
      </c>
      <c r="B91" s="101">
        <v>42242</v>
      </c>
      <c r="C91" s="107">
        <v>1144</v>
      </c>
      <c r="D91" s="96" t="s">
        <v>59</v>
      </c>
      <c r="E91" s="96" t="s">
        <v>58</v>
      </c>
      <c r="F91" s="100">
        <v>0.1259130309009949</v>
      </c>
      <c r="G91" s="99">
        <v>3.9</v>
      </c>
      <c r="H91" s="100">
        <v>0.26415929519444264</v>
      </c>
      <c r="I91" s="99">
        <v>3.7</v>
      </c>
      <c r="J91" s="100">
        <v>0.31413537806906694</v>
      </c>
      <c r="K91" s="99">
        <v>4.4000000000000004</v>
      </c>
      <c r="L91" s="99">
        <v>7.284897901052144</v>
      </c>
      <c r="M91" s="96">
        <v>204.6</v>
      </c>
      <c r="N91" s="100">
        <v>0.13237010940873822</v>
      </c>
      <c r="O91" s="99">
        <v>4.0999999999999996</v>
      </c>
      <c r="P91" s="99">
        <v>5.4116958312807437</v>
      </c>
      <c r="Q91" s="96">
        <v>75.8</v>
      </c>
      <c r="R91" s="100">
        <v>0.04</v>
      </c>
      <c r="S91" s="100">
        <v>34.49</v>
      </c>
      <c r="T91" s="99">
        <v>28.4</v>
      </c>
      <c r="U91" s="100">
        <v>8.2100000000000009</v>
      </c>
      <c r="V91" s="100">
        <v>6.08</v>
      </c>
      <c r="W91" s="100">
        <v>0.32</v>
      </c>
      <c r="BS91" s="34" t="s">
        <v>47</v>
      </c>
      <c r="BT91" s="23">
        <v>0</v>
      </c>
      <c r="BU91" s="76">
        <v>0</v>
      </c>
      <c r="BV91" s="40">
        <f t="shared" si="4"/>
        <v>0</v>
      </c>
      <c r="BW91" s="41">
        <v>0</v>
      </c>
      <c r="BX91" s="40">
        <f t="shared" si="9"/>
        <v>0</v>
      </c>
      <c r="BY91" s="41">
        <v>0</v>
      </c>
      <c r="BZ91" s="40">
        <f t="shared" si="10"/>
        <v>0</v>
      </c>
      <c r="CA91" s="41">
        <v>0</v>
      </c>
      <c r="CB91" s="42">
        <f t="shared" si="5"/>
        <v>0</v>
      </c>
      <c r="CC91" s="50">
        <v>0</v>
      </c>
      <c r="CD91" s="40">
        <f t="shared" si="6"/>
        <v>0</v>
      </c>
      <c r="CE91" s="87">
        <v>0</v>
      </c>
      <c r="CF91" s="42">
        <f t="shared" si="7"/>
        <v>0</v>
      </c>
      <c r="CG91" s="50">
        <v>0</v>
      </c>
      <c r="CH91" s="43">
        <v>0</v>
      </c>
      <c r="CI91" s="88">
        <v>0</v>
      </c>
      <c r="CJ91" s="87">
        <v>0</v>
      </c>
      <c r="CK91" s="88">
        <v>0</v>
      </c>
      <c r="CL91" s="88">
        <v>0</v>
      </c>
      <c r="CM91" s="88">
        <v>0</v>
      </c>
    </row>
    <row r="92" spans="1:91" x14ac:dyDescent="0.25">
      <c r="A92" s="112" t="s">
        <v>41</v>
      </c>
      <c r="B92" s="101">
        <v>42325</v>
      </c>
      <c r="C92" s="107">
        <v>943</v>
      </c>
      <c r="D92" s="96" t="s">
        <v>59</v>
      </c>
      <c r="E92" s="96" t="s">
        <v>58</v>
      </c>
      <c r="F92" s="100">
        <v>0.1452842664242249</v>
      </c>
      <c r="G92" s="99">
        <v>4.5</v>
      </c>
      <c r="H92" s="100">
        <v>0.42836642463963676</v>
      </c>
      <c r="I92" s="99">
        <v>6</v>
      </c>
      <c r="J92" s="100">
        <v>7.1394404106606121E-2</v>
      </c>
      <c r="K92" s="99">
        <v>1</v>
      </c>
      <c r="L92" s="99">
        <v>5.7716615335315371</v>
      </c>
      <c r="M92" s="96">
        <v>162.1</v>
      </c>
      <c r="N92" s="100">
        <v>0.55853729091979798</v>
      </c>
      <c r="O92" s="99">
        <v>17.3</v>
      </c>
      <c r="P92" s="99">
        <v>6.339823084666623</v>
      </c>
      <c r="Q92" s="96">
        <v>88.8</v>
      </c>
      <c r="R92" s="100">
        <v>0.06</v>
      </c>
      <c r="S92" s="100">
        <v>33.86</v>
      </c>
      <c r="T92" s="99">
        <v>27.35</v>
      </c>
      <c r="U92" s="100">
        <v>8.2200000000000006</v>
      </c>
      <c r="V92" s="100">
        <v>6.17</v>
      </c>
      <c r="W92" s="100">
        <v>0.15</v>
      </c>
      <c r="BS92" s="34" t="s">
        <v>47</v>
      </c>
      <c r="BT92" s="23">
        <v>0</v>
      </c>
      <c r="BU92" s="76">
        <v>0</v>
      </c>
      <c r="BV92" s="40">
        <f t="shared" si="4"/>
        <v>0</v>
      </c>
      <c r="BW92" s="41">
        <v>0</v>
      </c>
      <c r="BX92" s="40">
        <f t="shared" si="9"/>
        <v>0</v>
      </c>
      <c r="BY92" s="41">
        <v>0</v>
      </c>
      <c r="BZ92" s="40">
        <f t="shared" si="10"/>
        <v>0</v>
      </c>
      <c r="CA92" s="41">
        <v>0</v>
      </c>
      <c r="CB92" s="42">
        <f t="shared" si="5"/>
        <v>0</v>
      </c>
      <c r="CC92" s="50">
        <v>0</v>
      </c>
      <c r="CD92" s="40">
        <f t="shared" si="6"/>
        <v>0</v>
      </c>
      <c r="CE92" s="87">
        <v>0</v>
      </c>
      <c r="CF92" s="42">
        <f t="shared" si="7"/>
        <v>0</v>
      </c>
      <c r="CG92" s="50">
        <v>0</v>
      </c>
      <c r="CH92" s="43">
        <v>0</v>
      </c>
      <c r="CI92" s="88">
        <v>0</v>
      </c>
      <c r="CJ92" s="87">
        <v>0</v>
      </c>
      <c r="CK92" s="88">
        <v>0</v>
      </c>
      <c r="CL92" s="88">
        <v>0</v>
      </c>
      <c r="CM92" s="88">
        <v>0</v>
      </c>
    </row>
    <row r="93" spans="1:91" x14ac:dyDescent="0.25">
      <c r="A93" s="91" t="s">
        <v>41</v>
      </c>
      <c r="B93" s="101">
        <v>42430</v>
      </c>
      <c r="C93" s="107">
        <v>944</v>
      </c>
      <c r="D93" s="96" t="s">
        <v>59</v>
      </c>
      <c r="E93" s="96" t="s">
        <v>58</v>
      </c>
      <c r="F93" s="100">
        <v>0.1452842664242249</v>
      </c>
      <c r="G93" s="99">
        <v>4.5</v>
      </c>
      <c r="H93" s="100">
        <v>0.12850992739189102</v>
      </c>
      <c r="I93" s="99">
        <v>1.8</v>
      </c>
      <c r="J93" s="100">
        <v>0.32841425889038811</v>
      </c>
      <c r="K93" s="99">
        <v>4.5999999999999996</v>
      </c>
      <c r="L93" s="99">
        <v>7.8332235495184352E-2</v>
      </c>
      <c r="M93" s="96">
        <v>2.2000000000000002</v>
      </c>
      <c r="N93" s="100">
        <v>0.48105234882687803</v>
      </c>
      <c r="O93" s="99">
        <v>14.9</v>
      </c>
      <c r="P93" s="99">
        <v>5.6116001627792409</v>
      </c>
      <c r="Q93" s="96">
        <v>78.599999999999994</v>
      </c>
      <c r="R93" s="100">
        <v>7.0000000000000007E-2</v>
      </c>
      <c r="S93" s="100">
        <v>34.770000000000003</v>
      </c>
      <c r="T93" s="99">
        <v>25.41</v>
      </c>
      <c r="U93" s="100">
        <v>8.24</v>
      </c>
      <c r="V93" s="100">
        <v>5.71</v>
      </c>
      <c r="W93" s="100">
        <v>0.08</v>
      </c>
      <c r="BS93" s="9" t="s">
        <v>47</v>
      </c>
      <c r="BT93" s="23">
        <v>0</v>
      </c>
      <c r="BU93" s="76">
        <v>0</v>
      </c>
      <c r="BV93" s="40">
        <f t="shared" si="4"/>
        <v>0</v>
      </c>
      <c r="BW93" s="41">
        <v>0</v>
      </c>
      <c r="BX93" s="40">
        <f t="shared" si="9"/>
        <v>0</v>
      </c>
      <c r="BY93" s="41">
        <v>0</v>
      </c>
      <c r="BZ93" s="40">
        <f t="shared" si="10"/>
        <v>0</v>
      </c>
      <c r="CA93" s="41">
        <v>0</v>
      </c>
      <c r="CB93" s="42">
        <f t="shared" si="5"/>
        <v>0</v>
      </c>
      <c r="CC93" s="50">
        <v>0</v>
      </c>
      <c r="CD93" s="40">
        <f t="shared" si="6"/>
        <v>0</v>
      </c>
      <c r="CE93" s="87">
        <v>0</v>
      </c>
      <c r="CF93" s="42">
        <f t="shared" si="7"/>
        <v>0</v>
      </c>
      <c r="CG93" s="50">
        <v>0</v>
      </c>
      <c r="CH93" s="43">
        <v>0</v>
      </c>
      <c r="CI93" s="88">
        <v>0</v>
      </c>
      <c r="CJ93" s="87">
        <v>0</v>
      </c>
      <c r="CK93" s="88">
        <v>0</v>
      </c>
      <c r="CL93" s="88">
        <v>0</v>
      </c>
      <c r="CM93" s="88">
        <v>0</v>
      </c>
    </row>
    <row r="94" spans="1:91" x14ac:dyDescent="0.25">
      <c r="A94" s="91" t="s">
        <v>41</v>
      </c>
      <c r="B94" s="101">
        <v>42493</v>
      </c>
      <c r="C94" s="107">
        <v>921</v>
      </c>
      <c r="D94" s="96" t="s">
        <v>59</v>
      </c>
      <c r="E94" s="96" t="s">
        <v>58</v>
      </c>
      <c r="F94" s="100">
        <v>0.15174134493196823</v>
      </c>
      <c r="G94" s="99">
        <v>4.7</v>
      </c>
      <c r="H94" s="100">
        <v>0.79961732599398849</v>
      </c>
      <c r="I94" s="99">
        <v>11.2</v>
      </c>
      <c r="J94" s="100">
        <v>0.20704377190915774</v>
      </c>
      <c r="K94" s="99">
        <v>2.9</v>
      </c>
      <c r="L94" s="99">
        <v>4.0946395827028184</v>
      </c>
      <c r="M94" s="96">
        <v>115</v>
      </c>
      <c r="N94" s="100">
        <v>0.3422251609103964</v>
      </c>
      <c r="O94" s="99">
        <v>10.6</v>
      </c>
      <c r="P94" s="99">
        <v>5.811504494277739</v>
      </c>
      <c r="Q94" s="96">
        <v>81.400000000000006</v>
      </c>
      <c r="R94" s="100">
        <v>0.08</v>
      </c>
      <c r="S94" s="100">
        <v>34.56</v>
      </c>
      <c r="T94" s="99">
        <v>25.53</v>
      </c>
      <c r="U94" s="100">
        <v>8.27</v>
      </c>
      <c r="V94" s="100">
        <v>6.22</v>
      </c>
      <c r="W94" s="100">
        <v>0</v>
      </c>
      <c r="BS94" s="15" t="s">
        <v>47</v>
      </c>
      <c r="BT94" s="22">
        <v>0</v>
      </c>
      <c r="BU94" s="70">
        <v>0</v>
      </c>
      <c r="BV94" s="45">
        <f t="shared" si="4"/>
        <v>0</v>
      </c>
      <c r="BW94" s="46">
        <v>0</v>
      </c>
      <c r="BX94" s="45">
        <f t="shared" si="9"/>
        <v>0</v>
      </c>
      <c r="BY94" s="46">
        <v>0</v>
      </c>
      <c r="BZ94" s="45">
        <f t="shared" si="10"/>
        <v>0</v>
      </c>
      <c r="CA94" s="46">
        <v>0</v>
      </c>
      <c r="CB94" s="47">
        <f t="shared" si="5"/>
        <v>0</v>
      </c>
      <c r="CC94" s="37">
        <v>0</v>
      </c>
      <c r="CD94" s="45">
        <f t="shared" si="6"/>
        <v>0</v>
      </c>
      <c r="CE94" s="89">
        <v>0</v>
      </c>
      <c r="CF94" s="47">
        <f t="shared" si="7"/>
        <v>0</v>
      </c>
      <c r="CG94" s="37">
        <v>0</v>
      </c>
      <c r="CH94" s="48">
        <v>0</v>
      </c>
      <c r="CI94" s="90">
        <v>0</v>
      </c>
      <c r="CJ94" s="89">
        <v>0</v>
      </c>
      <c r="CK94" s="90">
        <v>0</v>
      </c>
      <c r="CL94" s="90">
        <v>0</v>
      </c>
      <c r="CM94" s="90">
        <v>0</v>
      </c>
    </row>
    <row r="95" spans="1:91" x14ac:dyDescent="0.25">
      <c r="A95" s="34" t="s">
        <v>41</v>
      </c>
      <c r="B95" s="124">
        <v>42557</v>
      </c>
      <c r="C95" s="63">
        <v>953</v>
      </c>
      <c r="D95" s="96" t="s">
        <v>59</v>
      </c>
      <c r="E95" s="96" t="s">
        <v>58</v>
      </c>
      <c r="F95" s="55">
        <v>0.1259130309009949</v>
      </c>
      <c r="G95" s="125">
        <v>3.9</v>
      </c>
      <c r="H95" s="55">
        <v>0.14278880821321224</v>
      </c>
      <c r="I95" s="125">
        <v>2</v>
      </c>
      <c r="J95" s="55">
        <v>0.38552978217567307</v>
      </c>
      <c r="K95" s="125">
        <v>5.4</v>
      </c>
      <c r="L95" s="125">
        <v>3.1083655266952697</v>
      </c>
      <c r="M95" s="51">
        <v>87.3</v>
      </c>
      <c r="N95" s="55">
        <v>0.57145144793528457</v>
      </c>
      <c r="O95" s="125">
        <v>17.7</v>
      </c>
      <c r="P95" s="125">
        <v>5.3117436655314956</v>
      </c>
      <c r="Q95" s="51">
        <v>74.400000000000006</v>
      </c>
      <c r="R95" s="55">
        <v>0.09</v>
      </c>
      <c r="S95" s="55">
        <v>34.49</v>
      </c>
      <c r="T95" s="125">
        <v>26.79</v>
      </c>
      <c r="U95" s="55">
        <v>8.25</v>
      </c>
      <c r="V95" s="55">
        <v>6.78</v>
      </c>
      <c r="W95" s="55">
        <v>0.23</v>
      </c>
      <c r="X95" s="114"/>
      <c r="Y95" s="114"/>
    </row>
    <row r="96" spans="1:91" x14ac:dyDescent="0.25">
      <c r="A96" s="34" t="s">
        <v>41</v>
      </c>
      <c r="B96" s="124">
        <v>42724</v>
      </c>
      <c r="C96" s="63">
        <v>948</v>
      </c>
      <c r="D96" s="96" t="s">
        <v>59</v>
      </c>
      <c r="E96" s="96" t="s">
        <v>58</v>
      </c>
      <c r="F96" s="55">
        <v>7.7484942092919937E-2</v>
      </c>
      <c r="G96" s="125">
        <v>2.4</v>
      </c>
      <c r="H96" s="55">
        <v>0.38552978217567307</v>
      </c>
      <c r="I96" s="125">
        <v>5.4</v>
      </c>
      <c r="J96" s="55">
        <v>4.9976082874624281E-2</v>
      </c>
      <c r="K96" s="125">
        <v>0.7</v>
      </c>
      <c r="L96" s="125">
        <v>1.9369425504263766</v>
      </c>
      <c r="M96" s="51">
        <v>54.4</v>
      </c>
      <c r="N96" s="55">
        <v>0.33253954314878148</v>
      </c>
      <c r="O96" s="125">
        <v>10.3</v>
      </c>
      <c r="P96" s="125">
        <v>3.3269792313678455</v>
      </c>
      <c r="Q96" s="51">
        <v>46.6</v>
      </c>
      <c r="R96" s="55">
        <v>0.04</v>
      </c>
      <c r="S96" s="55">
        <v>34.69</v>
      </c>
      <c r="T96" s="125">
        <v>25.6</v>
      </c>
      <c r="U96" s="55">
        <v>8.23</v>
      </c>
      <c r="V96" s="55">
        <v>5.47</v>
      </c>
      <c r="W96" s="55">
        <v>0.21</v>
      </c>
      <c r="X96" s="114"/>
      <c r="Y96" s="114"/>
    </row>
    <row r="97" spans="1:25" x14ac:dyDescent="0.25">
      <c r="A97" s="9" t="s">
        <v>41</v>
      </c>
      <c r="B97" s="124">
        <v>42794</v>
      </c>
      <c r="C97" s="63">
        <v>853</v>
      </c>
      <c r="D97" s="96" t="s">
        <v>59</v>
      </c>
      <c r="E97" s="96" t="s">
        <v>58</v>
      </c>
      <c r="F97" s="55">
        <v>3.2285392538716645E-3</v>
      </c>
      <c r="G97" s="125">
        <v>0.1</v>
      </c>
      <c r="H97" s="55">
        <v>6.4254963695945508E-2</v>
      </c>
      <c r="I97" s="125">
        <v>0.9</v>
      </c>
      <c r="J97" s="55">
        <v>3.5697202053303061E-2</v>
      </c>
      <c r="K97" s="125">
        <v>0.5</v>
      </c>
      <c r="L97" s="125">
        <v>1.4242224635488064E-2</v>
      </c>
      <c r="M97" s="51">
        <v>0.4</v>
      </c>
      <c r="N97" s="55">
        <v>0.27765437583296315</v>
      </c>
      <c r="O97" s="125">
        <v>8.6</v>
      </c>
      <c r="P97" s="125">
        <v>3.4697680395810577</v>
      </c>
      <c r="Q97" s="51">
        <v>48.6</v>
      </c>
      <c r="R97" s="55">
        <v>0.12</v>
      </c>
      <c r="S97" s="55">
        <v>34.69</v>
      </c>
      <c r="T97" s="125">
        <v>24.71</v>
      </c>
      <c r="U97" s="55">
        <v>8.2100000000000009</v>
      </c>
      <c r="V97" s="55">
        <v>9.0399999999999991</v>
      </c>
      <c r="W97" s="55">
        <v>0.08</v>
      </c>
      <c r="X97" s="114"/>
      <c r="Y97" s="114"/>
    </row>
    <row r="98" spans="1:25" x14ac:dyDescent="0.25">
      <c r="A98" s="9" t="s">
        <v>41</v>
      </c>
      <c r="B98" s="124">
        <v>42864</v>
      </c>
      <c r="C98" s="63">
        <v>1009</v>
      </c>
      <c r="D98" s="96" t="s">
        <v>59</v>
      </c>
      <c r="E98" s="96" t="s">
        <v>58</v>
      </c>
      <c r="F98" s="55">
        <v>6.4570785077433289E-3</v>
      </c>
      <c r="G98" s="125">
        <v>0.2</v>
      </c>
      <c r="H98" s="55">
        <v>0.64254963695945511</v>
      </c>
      <c r="I98" s="125">
        <v>9</v>
      </c>
      <c r="J98" s="55">
        <v>7.8533844517266735E-2</v>
      </c>
      <c r="K98" s="125">
        <v>1.1000000000000001</v>
      </c>
      <c r="L98" s="125">
        <v>3.7813106407220811</v>
      </c>
      <c r="M98" s="51">
        <v>106.2</v>
      </c>
      <c r="N98" s="55">
        <v>0.2518260618019898</v>
      </c>
      <c r="O98" s="125">
        <v>7.8</v>
      </c>
      <c r="P98" s="125">
        <v>3.4983258012237002</v>
      </c>
      <c r="Q98" s="51">
        <v>49</v>
      </c>
      <c r="R98" s="55">
        <v>0.15</v>
      </c>
      <c r="S98" s="55">
        <v>34.58</v>
      </c>
      <c r="T98" s="125">
        <v>25.75</v>
      </c>
      <c r="U98" s="55">
        <v>8.1999999999999993</v>
      </c>
      <c r="V98" s="55">
        <v>4.83</v>
      </c>
      <c r="W98" s="55">
        <v>0.08</v>
      </c>
      <c r="X98" s="114"/>
      <c r="Y98" s="114"/>
    </row>
    <row r="99" spans="1:25" x14ac:dyDescent="0.25">
      <c r="A99" s="114" t="s">
        <v>41</v>
      </c>
      <c r="B99" s="123">
        <v>43005</v>
      </c>
      <c r="C99" s="111">
        <v>944</v>
      </c>
      <c r="D99" s="96" t="s">
        <v>59</v>
      </c>
      <c r="E99" s="96" t="s">
        <v>58</v>
      </c>
      <c r="F99" s="102">
        <v>0.17756965896294155</v>
      </c>
      <c r="G99" s="106">
        <v>5.5</v>
      </c>
      <c r="H99" s="102">
        <v>0.29985649724774571</v>
      </c>
      <c r="I99" s="106">
        <v>4.2</v>
      </c>
      <c r="J99" s="102">
        <v>0.27129873560510326</v>
      </c>
      <c r="K99" s="106">
        <v>3.8</v>
      </c>
      <c r="L99" s="106">
        <v>1.3850563458012142</v>
      </c>
      <c r="M99" s="106">
        <v>38.9</v>
      </c>
      <c r="N99" s="102">
        <v>0.44230987778041803</v>
      </c>
      <c r="O99" s="106">
        <v>13.7</v>
      </c>
      <c r="P99" s="102">
        <v>3.534023003277003</v>
      </c>
      <c r="Q99" s="119">
        <v>49.5</v>
      </c>
      <c r="R99" s="102">
        <v>0.09</v>
      </c>
      <c r="S99" s="102">
        <v>34.75</v>
      </c>
      <c r="T99" s="106">
        <v>27.77</v>
      </c>
      <c r="U99" s="102">
        <v>8.1999999999999993</v>
      </c>
      <c r="V99" s="102">
        <v>4.46</v>
      </c>
      <c r="W99" s="102"/>
      <c r="X99" s="114"/>
      <c r="Y99" s="114"/>
    </row>
    <row r="100" spans="1:25" x14ac:dyDescent="0.25">
      <c r="A100" s="114" t="s">
        <v>41</v>
      </c>
      <c r="B100" s="123">
        <v>43067</v>
      </c>
      <c r="C100" s="111">
        <v>1033</v>
      </c>
      <c r="D100" s="96" t="s">
        <v>59</v>
      </c>
      <c r="E100" s="96" t="s">
        <v>58</v>
      </c>
      <c r="F100" s="102">
        <v>0.12268449164712324</v>
      </c>
      <c r="G100" s="106">
        <v>3.8</v>
      </c>
      <c r="H100" s="102">
        <v>0.55687635203152774</v>
      </c>
      <c r="I100" s="106">
        <v>7.8</v>
      </c>
      <c r="J100" s="102">
        <v>0.36411146094369118</v>
      </c>
      <c r="K100" s="106">
        <v>5.0999999999999996</v>
      </c>
      <c r="L100" s="106">
        <v>3.8703245446938812</v>
      </c>
      <c r="M100" s="106">
        <v>108.7</v>
      </c>
      <c r="N100" s="102">
        <v>0.4067959459878297</v>
      </c>
      <c r="O100" s="106">
        <v>12.6</v>
      </c>
      <c r="P100" s="102">
        <v>5.1546759764969625</v>
      </c>
      <c r="Q100" s="119">
        <v>72.2</v>
      </c>
      <c r="R100" s="102">
        <v>0.1</v>
      </c>
      <c r="S100" s="102">
        <v>35.01</v>
      </c>
      <c r="T100" s="106">
        <v>26.08</v>
      </c>
      <c r="U100" s="102">
        <v>8.16</v>
      </c>
      <c r="V100" s="102">
        <v>4.9000000000000004</v>
      </c>
      <c r="W100" s="102"/>
      <c r="X100" s="114"/>
      <c r="Y100" s="114"/>
    </row>
    <row r="105" spans="1:25" ht="15.75" x14ac:dyDescent="0.3">
      <c r="F105" s="128" t="s">
        <v>3</v>
      </c>
      <c r="G105" s="128"/>
      <c r="H105" s="128" t="s">
        <v>4</v>
      </c>
      <c r="I105" s="128"/>
      <c r="J105" s="128" t="s">
        <v>5</v>
      </c>
      <c r="K105" s="128"/>
      <c r="L105" s="128" t="s">
        <v>6</v>
      </c>
      <c r="M105" s="128"/>
      <c r="N105" s="128" t="s">
        <v>7</v>
      </c>
      <c r="O105" s="128"/>
      <c r="P105" s="128" t="s">
        <v>8</v>
      </c>
      <c r="Q105" s="128"/>
    </row>
    <row r="106" spans="1:25" x14ac:dyDescent="0.25">
      <c r="F106" s="122" t="s">
        <v>21</v>
      </c>
      <c r="G106" s="122" t="s">
        <v>22</v>
      </c>
      <c r="H106" s="122" t="s">
        <v>21</v>
      </c>
      <c r="I106" s="122" t="s">
        <v>23</v>
      </c>
      <c r="J106" s="122" t="s">
        <v>21</v>
      </c>
      <c r="K106" s="122" t="s">
        <v>23</v>
      </c>
      <c r="L106" s="122" t="s">
        <v>21</v>
      </c>
      <c r="M106" s="122" t="s">
        <v>24</v>
      </c>
      <c r="N106" s="122" t="s">
        <v>21</v>
      </c>
      <c r="O106" s="122" t="s">
        <v>22</v>
      </c>
      <c r="P106" s="122" t="s">
        <v>21</v>
      </c>
      <c r="Q106" s="122" t="s">
        <v>23</v>
      </c>
    </row>
    <row r="107" spans="1:25" x14ac:dyDescent="0.25">
      <c r="A107" s="114" t="s">
        <v>52</v>
      </c>
      <c r="F107" s="122"/>
      <c r="G107" s="126">
        <v>5</v>
      </c>
      <c r="H107" s="126"/>
      <c r="I107" s="126">
        <v>4.5</v>
      </c>
      <c r="J107" s="126"/>
      <c r="K107" s="126">
        <v>2.5</v>
      </c>
      <c r="L107" s="126"/>
      <c r="M107" s="126"/>
      <c r="N107" s="126"/>
      <c r="O107" s="126">
        <v>12.5</v>
      </c>
      <c r="P107" s="126"/>
      <c r="Q107" s="126">
        <v>100</v>
      </c>
    </row>
    <row r="108" spans="1:25" x14ac:dyDescent="0.25">
      <c r="A108" s="114" t="s">
        <v>50</v>
      </c>
      <c r="G108" s="114">
        <f>GEOMEAN(G3:G100)</f>
        <v>3.1576304957347197</v>
      </c>
      <c r="I108" s="114">
        <f>GEOMEAN(I3:I100)</f>
        <v>4.5892015975134592</v>
      </c>
      <c r="K108" s="114">
        <f>GEOMEAN(K3:K100)</f>
        <v>2.2989481091636566</v>
      </c>
      <c r="O108" s="114">
        <f>GEOMEAN(O3:O100)</f>
        <v>11.744021963432031</v>
      </c>
      <c r="Q108" s="114">
        <f>GEOMEAN(Q3:Q100)</f>
        <v>76.453569904757629</v>
      </c>
    </row>
    <row r="109" spans="1:25" x14ac:dyDescent="0.25">
      <c r="A109" s="114" t="s">
        <v>51</v>
      </c>
      <c r="G109" s="114">
        <f>GEOMEAN(G91:G98)</f>
        <v>1.6991693560415329</v>
      </c>
      <c r="I109" s="114">
        <f>GEOMEAN(I91:I98)</f>
        <v>3.7505420116811727</v>
      </c>
      <c r="K109" s="114">
        <f>GEOMEAN(K91:K98)</f>
        <v>1.8230890157802304</v>
      </c>
      <c r="O109" s="114">
        <f>GEOMEAN(O91:O98)</f>
        <v>10.401373816168748</v>
      </c>
      <c r="Q109" s="114">
        <f>GEOMEAN(Q91:Q98)</f>
        <v>65.896908497662565</v>
      </c>
    </row>
  </sheetData>
  <mergeCells count="18">
    <mergeCell ref="P105:Q105"/>
    <mergeCell ref="F105:G105"/>
    <mergeCell ref="H105:I105"/>
    <mergeCell ref="J105:K105"/>
    <mergeCell ref="L105:M105"/>
    <mergeCell ref="N105:O105"/>
    <mergeCell ref="CF1:CG1"/>
    <mergeCell ref="F1:G1"/>
    <mergeCell ref="H1:I1"/>
    <mergeCell ref="J1:K1"/>
    <mergeCell ref="L1:M1"/>
    <mergeCell ref="N1:O1"/>
    <mergeCell ref="P1:Q1"/>
    <mergeCell ref="BV1:BW1"/>
    <mergeCell ref="BX1:BY1"/>
    <mergeCell ref="BZ1:CA1"/>
    <mergeCell ref="CB1:CC1"/>
    <mergeCell ref="CD1:CE1"/>
  </mergeCells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109"/>
  <sheetViews>
    <sheetView topLeftCell="A84" workbookViewId="0">
      <selection activeCell="E100" sqref="E100"/>
    </sheetView>
  </sheetViews>
  <sheetFormatPr defaultRowHeight="15" x14ac:dyDescent="0.25"/>
  <cols>
    <col min="1" max="3" width="9.140625" style="114"/>
    <col min="4" max="4" width="14" style="114" customWidth="1"/>
    <col min="5" max="5" width="14.42578125" style="114" customWidth="1"/>
    <col min="6" max="26" width="9.140625" style="114"/>
  </cols>
  <sheetData>
    <row r="1" spans="1:23" ht="15.75" x14ac:dyDescent="0.3">
      <c r="A1" s="91" t="s">
        <v>0</v>
      </c>
      <c r="B1" s="92" t="s">
        <v>1</v>
      </c>
      <c r="C1" s="93" t="s">
        <v>2</v>
      </c>
      <c r="D1" s="93" t="s">
        <v>39</v>
      </c>
      <c r="E1" s="93"/>
      <c r="F1" s="128" t="s">
        <v>3</v>
      </c>
      <c r="G1" s="128"/>
      <c r="H1" s="128" t="s">
        <v>4</v>
      </c>
      <c r="I1" s="128"/>
      <c r="J1" s="128" t="s">
        <v>5</v>
      </c>
      <c r="K1" s="128"/>
      <c r="L1" s="128" t="s">
        <v>6</v>
      </c>
      <c r="M1" s="128"/>
      <c r="N1" s="128" t="s">
        <v>7</v>
      </c>
      <c r="O1" s="128"/>
      <c r="P1" s="128" t="s">
        <v>8</v>
      </c>
      <c r="Q1" s="128"/>
      <c r="R1" s="93" t="s">
        <v>11</v>
      </c>
      <c r="S1" s="94" t="s">
        <v>12</v>
      </c>
      <c r="T1" s="94" t="s">
        <v>13</v>
      </c>
      <c r="U1" s="94" t="s">
        <v>14</v>
      </c>
      <c r="V1" s="93" t="s">
        <v>15</v>
      </c>
      <c r="W1" s="93" t="s">
        <v>16</v>
      </c>
    </row>
    <row r="2" spans="1:23" x14ac:dyDescent="0.25">
      <c r="A2" s="91"/>
      <c r="B2" s="92" t="s">
        <v>19</v>
      </c>
      <c r="C2" s="93" t="s">
        <v>20</v>
      </c>
      <c r="D2" s="93" t="s">
        <v>48</v>
      </c>
      <c r="E2" s="93" t="s">
        <v>49</v>
      </c>
      <c r="F2" s="93" t="s">
        <v>21</v>
      </c>
      <c r="G2" s="93" t="s">
        <v>22</v>
      </c>
      <c r="H2" s="93" t="s">
        <v>21</v>
      </c>
      <c r="I2" s="93" t="s">
        <v>23</v>
      </c>
      <c r="J2" s="93" t="s">
        <v>21</v>
      </c>
      <c r="K2" s="93" t="s">
        <v>23</v>
      </c>
      <c r="L2" s="93" t="s">
        <v>21</v>
      </c>
      <c r="M2" s="93" t="s">
        <v>24</v>
      </c>
      <c r="N2" s="93" t="s">
        <v>21</v>
      </c>
      <c r="O2" s="93" t="s">
        <v>22</v>
      </c>
      <c r="P2" s="93" t="s">
        <v>21</v>
      </c>
      <c r="Q2" s="93" t="s">
        <v>23</v>
      </c>
      <c r="R2" s="93" t="s">
        <v>26</v>
      </c>
      <c r="S2" s="94" t="s">
        <v>27</v>
      </c>
      <c r="T2" s="94" t="s">
        <v>28</v>
      </c>
      <c r="U2" s="94" t="s">
        <v>29</v>
      </c>
      <c r="V2" s="93" t="s">
        <v>30</v>
      </c>
      <c r="W2" s="93" t="s">
        <v>31</v>
      </c>
    </row>
    <row r="3" spans="1:23" x14ac:dyDescent="0.25">
      <c r="A3" s="91" t="s">
        <v>42</v>
      </c>
      <c r="B3" s="95">
        <v>34177</v>
      </c>
      <c r="C3" s="96">
        <v>1149</v>
      </c>
      <c r="D3" s="96"/>
      <c r="E3" s="96"/>
      <c r="F3" s="97">
        <v>0.06</v>
      </c>
      <c r="G3" s="98">
        <v>1.8584255999999999</v>
      </c>
      <c r="H3" s="97">
        <v>0.05</v>
      </c>
      <c r="I3" s="98">
        <v>0.70033500000000004</v>
      </c>
      <c r="J3" s="97">
        <v>0.18</v>
      </c>
      <c r="K3" s="98">
        <v>2.5212059999999998</v>
      </c>
      <c r="L3" s="99">
        <v>1.8</v>
      </c>
      <c r="M3" s="96">
        <v>50.553899999999999</v>
      </c>
      <c r="N3" s="100"/>
      <c r="O3" s="100"/>
      <c r="P3" s="100"/>
      <c r="Q3" s="100"/>
      <c r="R3" s="97">
        <v>0.1</v>
      </c>
      <c r="S3" s="94">
        <v>34.5</v>
      </c>
      <c r="T3" s="99">
        <v>26.6</v>
      </c>
      <c r="U3" s="94"/>
      <c r="V3" s="100"/>
      <c r="W3" s="100"/>
    </row>
    <row r="4" spans="1:23" x14ac:dyDescent="0.25">
      <c r="A4" s="91" t="s">
        <v>42</v>
      </c>
      <c r="B4" s="95">
        <v>34310</v>
      </c>
      <c r="C4" s="96">
        <v>1048</v>
      </c>
      <c r="D4" s="96"/>
      <c r="E4" s="96"/>
      <c r="F4" s="97">
        <v>0.06</v>
      </c>
      <c r="G4" s="98">
        <v>1.8584255999999999</v>
      </c>
      <c r="H4" s="97">
        <v>0.11</v>
      </c>
      <c r="I4" s="98">
        <v>1.540737</v>
      </c>
      <c r="J4" s="97">
        <v>0.1</v>
      </c>
      <c r="K4" s="98">
        <v>1.4006700000000001</v>
      </c>
      <c r="L4" s="99">
        <v>2.52</v>
      </c>
      <c r="M4" s="96">
        <v>70.775459999999995</v>
      </c>
      <c r="N4" s="100"/>
      <c r="O4" s="100"/>
      <c r="P4" s="100"/>
      <c r="Q4" s="100"/>
      <c r="R4" s="97">
        <v>7.0000000000000007E-2</v>
      </c>
      <c r="S4" s="94">
        <v>34.822000000000003</v>
      </c>
      <c r="T4" s="99">
        <v>25.8</v>
      </c>
      <c r="U4" s="94"/>
      <c r="V4" s="100"/>
      <c r="W4" s="100"/>
    </row>
    <row r="5" spans="1:23" x14ac:dyDescent="0.25">
      <c r="A5" s="91" t="s">
        <v>42</v>
      </c>
      <c r="B5" s="95">
        <v>34409</v>
      </c>
      <c r="C5" s="96">
        <v>1026</v>
      </c>
      <c r="D5" s="96"/>
      <c r="E5" s="96"/>
      <c r="F5" s="97">
        <v>0.19</v>
      </c>
      <c r="G5" s="98">
        <v>5.8850144000000002</v>
      </c>
      <c r="H5" s="97">
        <v>0.86</v>
      </c>
      <c r="I5" s="98">
        <v>12.045762</v>
      </c>
      <c r="J5" s="97">
        <v>0.2</v>
      </c>
      <c r="K5" s="98">
        <v>2.8013400000000002</v>
      </c>
      <c r="L5" s="99">
        <v>11.51</v>
      </c>
      <c r="M5" s="96">
        <v>323.26410499999997</v>
      </c>
      <c r="N5" s="100"/>
      <c r="O5" s="100"/>
      <c r="P5" s="100"/>
      <c r="Q5" s="100"/>
      <c r="R5" s="97">
        <v>0.12</v>
      </c>
      <c r="S5" s="94">
        <v>34.244</v>
      </c>
      <c r="T5" s="99">
        <v>24.7</v>
      </c>
      <c r="U5" s="94"/>
      <c r="V5" s="100"/>
      <c r="W5" s="100"/>
    </row>
    <row r="6" spans="1:23" x14ac:dyDescent="0.25">
      <c r="A6" s="91" t="s">
        <v>42</v>
      </c>
      <c r="B6" s="95">
        <v>34499</v>
      </c>
      <c r="C6" s="96">
        <v>1014</v>
      </c>
      <c r="D6" s="96"/>
      <c r="E6" s="96"/>
      <c r="F6" s="97">
        <v>0.11</v>
      </c>
      <c r="G6" s="98">
        <v>3.4071135999999997</v>
      </c>
      <c r="H6" s="97">
        <v>0.05</v>
      </c>
      <c r="I6" s="98">
        <v>0.70033500000000004</v>
      </c>
      <c r="J6" s="97">
        <v>0.01</v>
      </c>
      <c r="K6" s="98">
        <v>0.140067</v>
      </c>
      <c r="L6" s="99">
        <v>2.41</v>
      </c>
      <c r="M6" s="96">
        <v>67.68605500000001</v>
      </c>
      <c r="N6" s="100"/>
      <c r="O6" s="100"/>
      <c r="P6" s="100"/>
      <c r="Q6" s="100"/>
      <c r="R6" s="97">
        <v>0.08</v>
      </c>
      <c r="S6" s="94">
        <v>34.584000000000003</v>
      </c>
      <c r="T6" s="99">
        <v>25.4</v>
      </c>
      <c r="U6" s="94"/>
      <c r="V6" s="100"/>
      <c r="W6" s="100"/>
    </row>
    <row r="7" spans="1:23" x14ac:dyDescent="0.25">
      <c r="A7" s="91" t="s">
        <v>42</v>
      </c>
      <c r="B7" s="95">
        <v>34592</v>
      </c>
      <c r="C7" s="96">
        <v>1032</v>
      </c>
      <c r="D7" s="96"/>
      <c r="E7" s="96"/>
      <c r="F7" s="97">
        <v>0.1</v>
      </c>
      <c r="G7" s="98">
        <v>3.0973760000000001</v>
      </c>
      <c r="H7" s="97">
        <v>0.46</v>
      </c>
      <c r="I7" s="98">
        <v>6.4430820000000004</v>
      </c>
      <c r="J7" s="97">
        <v>0.14000000000000001</v>
      </c>
      <c r="K7" s="98">
        <v>1.9609380000000003</v>
      </c>
      <c r="L7" s="99">
        <v>7.57</v>
      </c>
      <c r="M7" s="96">
        <v>212.607235</v>
      </c>
      <c r="N7" s="100"/>
      <c r="O7" s="100"/>
      <c r="P7" s="100"/>
      <c r="Q7" s="100"/>
      <c r="R7" s="97">
        <v>0.08</v>
      </c>
      <c r="S7" s="94">
        <v>34.450000000000003</v>
      </c>
      <c r="T7" s="99">
        <v>27.7</v>
      </c>
      <c r="U7" s="94"/>
      <c r="V7" s="100"/>
      <c r="W7" s="100"/>
    </row>
    <row r="8" spans="1:23" x14ac:dyDescent="0.25">
      <c r="A8" s="91" t="s">
        <v>42</v>
      </c>
      <c r="B8" s="95">
        <v>34654</v>
      </c>
      <c r="C8" s="96">
        <v>929</v>
      </c>
      <c r="D8" s="96"/>
      <c r="E8" s="96"/>
      <c r="F8" s="97">
        <v>0.14000000000000001</v>
      </c>
      <c r="G8" s="98">
        <v>4.3363263999999999</v>
      </c>
      <c r="H8" s="97">
        <v>0.25</v>
      </c>
      <c r="I8" s="98">
        <v>3.5016750000000001</v>
      </c>
      <c r="J8" s="97">
        <v>0.5</v>
      </c>
      <c r="K8" s="98">
        <v>7.0033500000000002</v>
      </c>
      <c r="L8" s="99">
        <v>3.22</v>
      </c>
      <c r="M8" s="96">
        <v>90.435310000000001</v>
      </c>
      <c r="N8" s="100"/>
      <c r="O8" s="100"/>
      <c r="P8" s="100"/>
      <c r="Q8" s="100"/>
      <c r="R8" s="97">
        <v>7.0000000000000007E-2</v>
      </c>
      <c r="S8" s="94">
        <v>34.573999999999998</v>
      </c>
      <c r="T8" s="99">
        <v>26</v>
      </c>
      <c r="U8" s="94"/>
      <c r="V8" s="100"/>
      <c r="W8" s="100"/>
    </row>
    <row r="9" spans="1:23" x14ac:dyDescent="0.25">
      <c r="A9" s="91" t="s">
        <v>42</v>
      </c>
      <c r="B9" s="95">
        <v>34779</v>
      </c>
      <c r="C9" s="96">
        <v>1154</v>
      </c>
      <c r="D9" s="96"/>
      <c r="E9" s="96"/>
      <c r="F9" s="97">
        <v>0.18</v>
      </c>
      <c r="G9" s="98">
        <v>5.5752767999999993</v>
      </c>
      <c r="H9" s="97">
        <v>0.08</v>
      </c>
      <c r="I9" s="98">
        <v>1.120536</v>
      </c>
      <c r="J9" s="97">
        <v>0.12</v>
      </c>
      <c r="K9" s="98">
        <v>1.680804</v>
      </c>
      <c r="L9" s="99">
        <v>3.32</v>
      </c>
      <c r="M9" s="96">
        <v>93.243859999999998</v>
      </c>
      <c r="N9" s="100"/>
      <c r="O9" s="100"/>
      <c r="P9" s="100"/>
      <c r="Q9" s="100"/>
      <c r="R9" s="97">
        <v>0.08</v>
      </c>
      <c r="S9" s="94">
        <v>34.22</v>
      </c>
      <c r="T9" s="99">
        <v>25</v>
      </c>
      <c r="U9" s="94"/>
      <c r="V9" s="100"/>
      <c r="W9" s="100"/>
    </row>
    <row r="10" spans="1:23" x14ac:dyDescent="0.25">
      <c r="A10" s="91" t="s">
        <v>42</v>
      </c>
      <c r="B10" s="95">
        <v>34876</v>
      </c>
      <c r="C10" s="96">
        <v>947</v>
      </c>
      <c r="D10" s="96"/>
      <c r="E10" s="96"/>
      <c r="F10" s="97">
        <v>0.15</v>
      </c>
      <c r="G10" s="98">
        <v>4.646064</v>
      </c>
      <c r="H10" s="97">
        <v>0.8</v>
      </c>
      <c r="I10" s="98">
        <v>11.205360000000001</v>
      </c>
      <c r="J10" s="97">
        <v>0.55000000000000004</v>
      </c>
      <c r="K10" s="98">
        <v>7.703685000000001</v>
      </c>
      <c r="L10" s="99">
        <v>10.15</v>
      </c>
      <c r="M10" s="96">
        <v>285.06782500000003</v>
      </c>
      <c r="N10" s="100"/>
      <c r="O10" s="100"/>
      <c r="P10" s="100"/>
      <c r="Q10" s="100"/>
      <c r="R10" s="97">
        <v>7.0000000000000007E-2</v>
      </c>
      <c r="S10" s="94">
        <v>34.323999999999998</v>
      </c>
      <c r="T10" s="99">
        <v>26.8</v>
      </c>
      <c r="U10" s="94"/>
      <c r="V10" s="100"/>
      <c r="W10" s="100"/>
    </row>
    <row r="11" spans="1:23" x14ac:dyDescent="0.25">
      <c r="A11" s="91" t="s">
        <v>42</v>
      </c>
      <c r="B11" s="95">
        <v>34967</v>
      </c>
      <c r="C11" s="96">
        <v>850</v>
      </c>
      <c r="D11" s="96"/>
      <c r="E11" s="96"/>
      <c r="F11" s="97">
        <v>0.18</v>
      </c>
      <c r="G11" s="98">
        <v>5.5752767999999993</v>
      </c>
      <c r="H11" s="97">
        <v>0.56999999999999995</v>
      </c>
      <c r="I11" s="98">
        <v>7.9838189999999996</v>
      </c>
      <c r="J11" s="97">
        <v>0.28000000000000003</v>
      </c>
      <c r="K11" s="98">
        <v>3.9218760000000006</v>
      </c>
      <c r="L11" s="99">
        <v>5.87</v>
      </c>
      <c r="M11" s="96">
        <v>164.861885</v>
      </c>
      <c r="N11" s="100"/>
      <c r="O11" s="100"/>
      <c r="P11" s="100"/>
      <c r="Q11" s="100"/>
      <c r="R11" s="97">
        <v>0.09</v>
      </c>
      <c r="S11" s="94">
        <v>34.357999999999997</v>
      </c>
      <c r="T11" s="99">
        <v>27.1</v>
      </c>
      <c r="U11" s="94"/>
      <c r="V11" s="100"/>
      <c r="W11" s="100"/>
    </row>
    <row r="12" spans="1:23" x14ac:dyDescent="0.25">
      <c r="A12" s="91" t="s">
        <v>42</v>
      </c>
      <c r="B12" s="95">
        <v>35016</v>
      </c>
      <c r="C12" s="96">
        <v>1144</v>
      </c>
      <c r="D12" s="96"/>
      <c r="E12" s="96"/>
      <c r="F12" s="97">
        <v>0.11</v>
      </c>
      <c r="G12" s="98">
        <v>3.4071135999999997</v>
      </c>
      <c r="H12" s="97">
        <v>7.0000000000000007E-2</v>
      </c>
      <c r="I12" s="98">
        <v>0.98046900000000015</v>
      </c>
      <c r="J12" s="97">
        <v>0.45</v>
      </c>
      <c r="K12" s="98">
        <v>6.3030150000000003</v>
      </c>
      <c r="L12" s="99">
        <v>1.54</v>
      </c>
      <c r="M12" s="96">
        <v>43.251669999999997</v>
      </c>
      <c r="N12" s="100"/>
      <c r="O12" s="100"/>
      <c r="P12" s="100"/>
      <c r="Q12" s="100"/>
      <c r="R12" s="97">
        <v>7.0000000000000007E-2</v>
      </c>
      <c r="S12" s="94">
        <v>34.363999999999997</v>
      </c>
      <c r="T12" s="99">
        <v>27</v>
      </c>
      <c r="U12" s="94"/>
      <c r="V12" s="100"/>
      <c r="W12" s="100"/>
    </row>
    <row r="13" spans="1:23" x14ac:dyDescent="0.25">
      <c r="A13" s="91" t="s">
        <v>42</v>
      </c>
      <c r="B13" s="95">
        <v>35135</v>
      </c>
      <c r="C13" s="96">
        <v>926</v>
      </c>
      <c r="D13" s="96"/>
      <c r="E13" s="96"/>
      <c r="F13" s="97">
        <v>0.13</v>
      </c>
      <c r="G13" s="98">
        <v>4.0265887999999999</v>
      </c>
      <c r="H13" s="97">
        <v>0.43</v>
      </c>
      <c r="I13" s="98">
        <v>6.0228809999999999</v>
      </c>
      <c r="J13" s="97">
        <v>0.39</v>
      </c>
      <c r="K13" s="98">
        <v>5.4626130000000002</v>
      </c>
      <c r="L13" s="99">
        <v>4.26</v>
      </c>
      <c r="M13" s="96">
        <v>119.64422999999999</v>
      </c>
      <c r="N13" s="100"/>
      <c r="O13" s="100"/>
      <c r="P13" s="100"/>
      <c r="Q13" s="100"/>
      <c r="R13" s="97">
        <v>7.0000000000000007E-2</v>
      </c>
      <c r="S13" s="94">
        <v>34.146999999999998</v>
      </c>
      <c r="T13" s="99">
        <v>25.1</v>
      </c>
      <c r="U13" s="94"/>
      <c r="V13" s="100"/>
      <c r="W13" s="100"/>
    </row>
    <row r="14" spans="1:23" x14ac:dyDescent="0.25">
      <c r="A14" s="91" t="s">
        <v>42</v>
      </c>
      <c r="B14" s="95">
        <v>35198</v>
      </c>
      <c r="C14" s="96">
        <v>851</v>
      </c>
      <c r="D14" s="96"/>
      <c r="E14" s="96"/>
      <c r="F14" s="97">
        <v>0.11</v>
      </c>
      <c r="G14" s="98">
        <v>3.4071135999999997</v>
      </c>
      <c r="H14" s="97">
        <v>0.5</v>
      </c>
      <c r="I14" s="98">
        <v>7.0033500000000002</v>
      </c>
      <c r="J14" s="97">
        <v>0.19</v>
      </c>
      <c r="K14" s="98">
        <v>2.661273</v>
      </c>
      <c r="L14" s="99">
        <v>8.07</v>
      </c>
      <c r="M14" s="96">
        <v>226.64998500000002</v>
      </c>
      <c r="N14" s="100"/>
      <c r="O14" s="100"/>
      <c r="P14" s="100"/>
      <c r="Q14" s="100"/>
      <c r="R14" s="97">
        <v>0.06</v>
      </c>
      <c r="S14" s="94">
        <v>34.136000000000003</v>
      </c>
      <c r="T14" s="99">
        <v>26.5</v>
      </c>
      <c r="U14" s="94"/>
      <c r="V14" s="100"/>
      <c r="W14" s="100"/>
    </row>
    <row r="15" spans="1:23" x14ac:dyDescent="0.25">
      <c r="A15" s="91" t="s">
        <v>42</v>
      </c>
      <c r="B15" s="95">
        <v>35276</v>
      </c>
      <c r="C15" s="96">
        <v>845</v>
      </c>
      <c r="D15" s="96"/>
      <c r="E15" s="96"/>
      <c r="F15" s="97">
        <v>0.09</v>
      </c>
      <c r="G15" s="98">
        <v>2.7876383999999996</v>
      </c>
      <c r="H15" s="97">
        <v>0.45</v>
      </c>
      <c r="I15" s="98">
        <v>6.3030150000000003</v>
      </c>
      <c r="J15" s="97">
        <v>0.12</v>
      </c>
      <c r="K15" s="98">
        <v>1.680804</v>
      </c>
      <c r="L15" s="99">
        <v>5.55</v>
      </c>
      <c r="M15" s="96">
        <v>155.87452500000001</v>
      </c>
      <c r="N15" s="100"/>
      <c r="O15" s="100"/>
      <c r="P15" s="100"/>
      <c r="Q15" s="100"/>
      <c r="R15" s="97">
        <v>0.08</v>
      </c>
      <c r="S15" s="94">
        <v>34.395000000000003</v>
      </c>
      <c r="T15" s="99">
        <v>27.8</v>
      </c>
      <c r="U15" s="94"/>
      <c r="V15" s="100"/>
      <c r="W15" s="100"/>
    </row>
    <row r="16" spans="1:23" x14ac:dyDescent="0.25">
      <c r="A16" s="91" t="s">
        <v>42</v>
      </c>
      <c r="B16" s="95">
        <v>35339</v>
      </c>
      <c r="C16" s="96">
        <v>1158</v>
      </c>
      <c r="D16" s="96"/>
      <c r="E16" s="96"/>
      <c r="F16" s="97">
        <v>0.06</v>
      </c>
      <c r="G16" s="98">
        <v>1.8584255999999999</v>
      </c>
      <c r="H16" s="97">
        <v>0.37</v>
      </c>
      <c r="I16" s="98">
        <v>5.1824789999999998</v>
      </c>
      <c r="J16" s="97">
        <v>0.5</v>
      </c>
      <c r="K16" s="98">
        <v>7.0033500000000002</v>
      </c>
      <c r="L16" s="99">
        <v>4.99</v>
      </c>
      <c r="M16" s="96">
        <v>140.14664500000001</v>
      </c>
      <c r="N16" s="100"/>
      <c r="O16" s="100"/>
      <c r="P16" s="100"/>
      <c r="Q16" s="100"/>
      <c r="R16" s="97">
        <v>0.08</v>
      </c>
      <c r="S16" s="94">
        <v>34.622</v>
      </c>
      <c r="T16" s="99">
        <v>27.9</v>
      </c>
      <c r="U16" s="94"/>
      <c r="V16" s="100"/>
      <c r="W16" s="100"/>
    </row>
    <row r="17" spans="1:23" x14ac:dyDescent="0.25">
      <c r="A17" s="91" t="s">
        <v>42</v>
      </c>
      <c r="B17" s="95">
        <v>35436</v>
      </c>
      <c r="C17" s="96">
        <v>1204</v>
      </c>
      <c r="D17" s="96"/>
      <c r="E17" s="96"/>
      <c r="F17" s="97">
        <v>0.08</v>
      </c>
      <c r="G17" s="98">
        <v>2.4779008</v>
      </c>
      <c r="H17" s="97">
        <v>7.0000000000000007E-2</v>
      </c>
      <c r="I17" s="98">
        <v>0.98046900000000015</v>
      </c>
      <c r="J17" s="97">
        <v>0.13</v>
      </c>
      <c r="K17" s="98">
        <v>1.8208710000000001</v>
      </c>
      <c r="L17" s="99">
        <v>2.4700000000000002</v>
      </c>
      <c r="M17" s="96">
        <v>69.371185000000011</v>
      </c>
      <c r="N17" s="100"/>
      <c r="O17" s="100"/>
      <c r="P17" s="100"/>
      <c r="Q17" s="100"/>
      <c r="R17" s="97">
        <v>0.08</v>
      </c>
      <c r="S17" s="94">
        <v>34.707999999999998</v>
      </c>
      <c r="T17" s="99">
        <v>25.6</v>
      </c>
      <c r="U17" s="94"/>
      <c r="V17" s="100"/>
      <c r="W17" s="100"/>
    </row>
    <row r="18" spans="1:23" x14ac:dyDescent="0.25">
      <c r="A18" s="91" t="s">
        <v>42</v>
      </c>
      <c r="B18" s="95">
        <v>35541</v>
      </c>
      <c r="C18" s="96">
        <v>1152</v>
      </c>
      <c r="D18" s="96"/>
      <c r="E18" s="96"/>
      <c r="F18" s="97">
        <v>0.09</v>
      </c>
      <c r="G18" s="98">
        <v>2.7876383999999996</v>
      </c>
      <c r="H18" s="97">
        <v>0.38</v>
      </c>
      <c r="I18" s="98">
        <v>5.322546</v>
      </c>
      <c r="J18" s="97">
        <v>0.24</v>
      </c>
      <c r="K18" s="98">
        <v>3.3616079999999999</v>
      </c>
      <c r="L18" s="99">
        <v>2.77</v>
      </c>
      <c r="M18" s="96">
        <v>77.796835000000002</v>
      </c>
      <c r="N18" s="100"/>
      <c r="O18" s="100"/>
      <c r="P18" s="100"/>
      <c r="Q18" s="100"/>
      <c r="R18" s="97">
        <v>0.12</v>
      </c>
      <c r="S18" s="94">
        <v>34.561</v>
      </c>
      <c r="T18" s="99">
        <v>26.6</v>
      </c>
      <c r="U18" s="94"/>
      <c r="V18" s="100"/>
      <c r="W18" s="100"/>
    </row>
    <row r="19" spans="1:23" x14ac:dyDescent="0.25">
      <c r="A19" s="91" t="s">
        <v>42</v>
      </c>
      <c r="B19" s="95">
        <v>35660</v>
      </c>
      <c r="C19" s="96">
        <v>1135</v>
      </c>
      <c r="D19" s="96"/>
      <c r="E19" s="96"/>
      <c r="F19" s="97">
        <v>0.14000000000000001</v>
      </c>
      <c r="G19" s="98">
        <v>4.3363263999999999</v>
      </c>
      <c r="H19" s="97">
        <v>1.48</v>
      </c>
      <c r="I19" s="98">
        <v>20.729915999999999</v>
      </c>
      <c r="J19" s="97">
        <v>0.23</v>
      </c>
      <c r="K19" s="98">
        <v>3.2215410000000002</v>
      </c>
      <c r="L19" s="99">
        <v>19.190000000000001</v>
      </c>
      <c r="M19" s="96">
        <v>538.96074499999997</v>
      </c>
      <c r="N19" s="100"/>
      <c r="O19" s="100"/>
      <c r="P19" s="100"/>
      <c r="Q19" s="100"/>
      <c r="R19" s="97">
        <v>0.11</v>
      </c>
      <c r="S19" s="94">
        <v>34.161999999999999</v>
      </c>
      <c r="T19" s="99">
        <v>27</v>
      </c>
      <c r="U19" s="94"/>
      <c r="V19" s="100"/>
      <c r="W19" s="100"/>
    </row>
    <row r="20" spans="1:23" x14ac:dyDescent="0.25">
      <c r="A20" s="91" t="s">
        <v>42</v>
      </c>
      <c r="B20" s="95">
        <v>35709</v>
      </c>
      <c r="C20" s="96">
        <v>1156</v>
      </c>
      <c r="D20" s="96"/>
      <c r="E20" s="96"/>
      <c r="F20" s="97">
        <v>0.1</v>
      </c>
      <c r="G20" s="98">
        <v>3.0973760000000001</v>
      </c>
      <c r="H20" s="97">
        <v>0.2</v>
      </c>
      <c r="I20" s="98">
        <v>2.8013400000000002</v>
      </c>
      <c r="J20" s="97">
        <v>0.34</v>
      </c>
      <c r="K20" s="98">
        <v>4.7622780000000002</v>
      </c>
      <c r="L20" s="99">
        <v>5.51</v>
      </c>
      <c r="M20" s="96">
        <v>154.751105</v>
      </c>
      <c r="N20" s="100"/>
      <c r="O20" s="100"/>
      <c r="P20" s="100"/>
      <c r="Q20" s="100"/>
      <c r="R20" s="97">
        <v>0.08</v>
      </c>
      <c r="S20" s="94">
        <v>34.673000000000002</v>
      </c>
      <c r="T20" s="99">
        <v>27.4</v>
      </c>
      <c r="U20" s="94"/>
      <c r="V20" s="100"/>
      <c r="W20" s="100"/>
    </row>
    <row r="21" spans="1:23" x14ac:dyDescent="0.25">
      <c r="A21" s="91" t="s">
        <v>42</v>
      </c>
      <c r="B21" s="95">
        <v>35857</v>
      </c>
      <c r="C21" s="96">
        <v>1157</v>
      </c>
      <c r="D21" s="96"/>
      <c r="E21" s="96"/>
      <c r="F21" s="97">
        <v>0.09</v>
      </c>
      <c r="G21" s="98">
        <v>2.7876383999999996</v>
      </c>
      <c r="H21" s="97">
        <v>0.53</v>
      </c>
      <c r="I21" s="98">
        <v>7.4235510000000007</v>
      </c>
      <c r="J21" s="97">
        <v>0.24</v>
      </c>
      <c r="K21" s="98">
        <v>3.3616079999999999</v>
      </c>
      <c r="L21" s="99">
        <v>5.91</v>
      </c>
      <c r="M21" s="96">
        <v>165.98530500000001</v>
      </c>
      <c r="N21" s="100"/>
      <c r="O21" s="100"/>
      <c r="P21" s="100"/>
      <c r="Q21" s="100"/>
      <c r="R21" s="97">
        <v>0.06</v>
      </c>
      <c r="S21" s="94">
        <v>34.936999999999998</v>
      </c>
      <c r="T21" s="99">
        <v>25.1</v>
      </c>
      <c r="U21" s="94"/>
      <c r="V21" s="100"/>
      <c r="W21" s="100"/>
    </row>
    <row r="22" spans="1:23" x14ac:dyDescent="0.25">
      <c r="A22" s="91" t="s">
        <v>42</v>
      </c>
      <c r="B22" s="95">
        <v>35919</v>
      </c>
      <c r="C22" s="96">
        <v>1108</v>
      </c>
      <c r="D22" s="96"/>
      <c r="E22" s="96"/>
      <c r="F22" s="97">
        <v>0.2</v>
      </c>
      <c r="G22" s="98">
        <v>6.1947520000000003</v>
      </c>
      <c r="H22" s="97">
        <v>2.0699999999999998</v>
      </c>
      <c r="I22" s="98">
        <v>28.993869</v>
      </c>
      <c r="J22" s="97">
        <v>0.26</v>
      </c>
      <c r="K22" s="98">
        <v>3.6417420000000003</v>
      </c>
      <c r="L22" s="99">
        <v>22.1</v>
      </c>
      <c r="M22" s="96">
        <v>620.68955000000005</v>
      </c>
      <c r="N22" s="100"/>
      <c r="O22" s="100"/>
      <c r="P22" s="100"/>
      <c r="Q22" s="100"/>
      <c r="R22" s="97">
        <v>0.1</v>
      </c>
      <c r="S22" s="94">
        <v>34.402999999999999</v>
      </c>
      <c r="T22" s="99">
        <v>23.8</v>
      </c>
      <c r="U22" s="94"/>
      <c r="V22" s="100"/>
      <c r="W22" s="100"/>
    </row>
    <row r="23" spans="1:23" x14ac:dyDescent="0.25">
      <c r="A23" s="91" t="s">
        <v>42</v>
      </c>
      <c r="B23" s="95">
        <v>35982</v>
      </c>
      <c r="C23" s="96">
        <v>1209</v>
      </c>
      <c r="D23" s="96"/>
      <c r="E23" s="96"/>
      <c r="F23" s="97">
        <v>0.09</v>
      </c>
      <c r="G23" s="98">
        <v>2.7876383999999996</v>
      </c>
      <c r="H23" s="97">
        <v>0.13</v>
      </c>
      <c r="I23" s="98">
        <v>1.8208710000000001</v>
      </c>
      <c r="J23" s="97">
        <v>0.08</v>
      </c>
      <c r="K23" s="98">
        <v>1.120536</v>
      </c>
      <c r="L23" s="99">
        <v>3.86</v>
      </c>
      <c r="M23" s="96">
        <v>108.41002999999999</v>
      </c>
      <c r="N23" s="100"/>
      <c r="O23" s="100"/>
      <c r="P23" s="100"/>
      <c r="Q23" s="100"/>
      <c r="R23" s="97">
        <v>0.08</v>
      </c>
      <c r="S23" s="94">
        <v>35.011000000000003</v>
      </c>
      <c r="T23" s="99">
        <v>26.4</v>
      </c>
      <c r="U23" s="94"/>
      <c r="V23" s="100"/>
      <c r="W23" s="100"/>
    </row>
    <row r="24" spans="1:23" x14ac:dyDescent="0.25">
      <c r="A24" s="91" t="s">
        <v>42</v>
      </c>
      <c r="B24" s="95">
        <v>36073</v>
      </c>
      <c r="C24" s="96">
        <v>1139</v>
      </c>
      <c r="D24" s="96"/>
      <c r="E24" s="96"/>
      <c r="F24" s="97">
        <v>0.1</v>
      </c>
      <c r="G24" s="98">
        <v>3.0973760000000001</v>
      </c>
      <c r="H24" s="97">
        <v>0.38</v>
      </c>
      <c r="I24" s="98">
        <v>5.322546</v>
      </c>
      <c r="J24" s="97">
        <v>0.16</v>
      </c>
      <c r="K24" s="98">
        <v>2.241072</v>
      </c>
      <c r="L24" s="99">
        <v>4.8499999999999996</v>
      </c>
      <c r="M24" s="96">
        <v>136.214675</v>
      </c>
      <c r="N24" s="100"/>
      <c r="O24" s="100"/>
      <c r="P24" s="100"/>
      <c r="Q24" s="100"/>
      <c r="R24" s="97">
        <v>0.09</v>
      </c>
      <c r="S24" s="94">
        <v>35.033000000000001</v>
      </c>
      <c r="T24" s="99">
        <v>27.3</v>
      </c>
      <c r="U24" s="94"/>
      <c r="V24" s="100"/>
      <c r="W24" s="100"/>
    </row>
    <row r="25" spans="1:23" x14ac:dyDescent="0.25">
      <c r="A25" s="91" t="s">
        <v>42</v>
      </c>
      <c r="B25" s="95">
        <v>36173</v>
      </c>
      <c r="C25" s="96">
        <v>1148</v>
      </c>
      <c r="D25" s="96"/>
      <c r="E25" s="96"/>
      <c r="F25" s="97">
        <v>0.1</v>
      </c>
      <c r="G25" s="98">
        <v>3.0973760000000001</v>
      </c>
      <c r="H25" s="97">
        <v>0.53</v>
      </c>
      <c r="I25" s="98">
        <v>7.4235510000000007</v>
      </c>
      <c r="J25" s="97">
        <v>0.11</v>
      </c>
      <c r="K25" s="98">
        <v>1.540737</v>
      </c>
      <c r="L25" s="99">
        <v>7</v>
      </c>
      <c r="M25" s="96">
        <v>196.5985</v>
      </c>
      <c r="N25" s="100"/>
      <c r="O25" s="100"/>
      <c r="P25" s="100"/>
      <c r="Q25" s="100"/>
      <c r="R25" s="97">
        <v>0.1</v>
      </c>
      <c r="S25" s="94">
        <v>34.960999999999999</v>
      </c>
      <c r="T25" s="99">
        <v>25.2</v>
      </c>
      <c r="U25" s="94"/>
      <c r="V25" s="100"/>
      <c r="W25" s="100"/>
    </row>
    <row r="26" spans="1:23" x14ac:dyDescent="0.25">
      <c r="A26" s="91" t="s">
        <v>42</v>
      </c>
      <c r="B26" s="101">
        <v>36262</v>
      </c>
      <c r="C26" s="96">
        <v>917</v>
      </c>
      <c r="D26" s="96"/>
      <c r="E26" s="96"/>
      <c r="F26" s="97">
        <v>0.16</v>
      </c>
      <c r="G26" s="98">
        <v>4.9558016</v>
      </c>
      <c r="H26" s="97">
        <v>0.77</v>
      </c>
      <c r="I26" s="98">
        <v>10.785159</v>
      </c>
      <c r="J26" s="97">
        <v>0.08</v>
      </c>
      <c r="K26" s="98">
        <v>1.120536</v>
      </c>
      <c r="L26" s="99">
        <v>16.98</v>
      </c>
      <c r="M26" s="96">
        <v>476.89179000000001</v>
      </c>
      <c r="N26" s="100"/>
      <c r="O26" s="100"/>
      <c r="P26" s="100"/>
      <c r="Q26" s="100"/>
      <c r="R26" s="97">
        <v>0.08</v>
      </c>
      <c r="S26" s="94">
        <v>34.511000000000003</v>
      </c>
      <c r="T26" s="99">
        <v>24</v>
      </c>
      <c r="U26" s="94"/>
      <c r="V26" s="100"/>
      <c r="W26" s="100"/>
    </row>
    <row r="27" spans="1:23" x14ac:dyDescent="0.25">
      <c r="A27" s="91" t="s">
        <v>42</v>
      </c>
      <c r="B27" s="101">
        <v>36347</v>
      </c>
      <c r="C27" s="96">
        <v>920</v>
      </c>
      <c r="D27" s="96"/>
      <c r="E27" s="96"/>
      <c r="F27" s="97">
        <v>0.1</v>
      </c>
      <c r="G27" s="98">
        <v>3.0973760000000001</v>
      </c>
      <c r="H27" s="97">
        <v>0.19</v>
      </c>
      <c r="I27" s="98">
        <v>2.661273</v>
      </c>
      <c r="J27" s="97">
        <v>0.05</v>
      </c>
      <c r="K27" s="98">
        <v>0.70033500000000004</v>
      </c>
      <c r="L27" s="99">
        <v>2.52</v>
      </c>
      <c r="M27" s="96">
        <v>70.775459999999995</v>
      </c>
      <c r="N27" s="100"/>
      <c r="O27" s="100"/>
      <c r="P27" s="100"/>
      <c r="Q27" s="100"/>
      <c r="R27" s="97">
        <v>0.12</v>
      </c>
      <c r="S27" s="94">
        <v>34.942999999999998</v>
      </c>
      <c r="T27" s="99">
        <v>25.6</v>
      </c>
      <c r="U27" s="94"/>
      <c r="V27" s="100"/>
      <c r="W27" s="100"/>
    </row>
    <row r="28" spans="1:23" x14ac:dyDescent="0.25">
      <c r="A28" s="91" t="s">
        <v>42</v>
      </c>
      <c r="B28" s="95">
        <v>36437</v>
      </c>
      <c r="C28" s="96">
        <v>1011</v>
      </c>
      <c r="D28" s="96"/>
      <c r="E28" s="96"/>
      <c r="F28" s="97">
        <v>0.15</v>
      </c>
      <c r="G28" s="98">
        <v>4.646064</v>
      </c>
      <c r="H28" s="97">
        <v>0.63</v>
      </c>
      <c r="I28" s="98">
        <v>8.8242209999999996</v>
      </c>
      <c r="J28" s="102">
        <v>0.15</v>
      </c>
      <c r="K28" s="98">
        <v>2.1010049999999998</v>
      </c>
      <c r="L28" s="99">
        <v>7.71</v>
      </c>
      <c r="M28" s="96">
        <v>216.53920500000001</v>
      </c>
      <c r="N28" s="100"/>
      <c r="O28" s="100"/>
      <c r="P28" s="100"/>
      <c r="Q28" s="100"/>
      <c r="R28" s="97">
        <v>0.08</v>
      </c>
      <c r="S28" s="94">
        <v>34.828000000000003</v>
      </c>
      <c r="T28" s="99">
        <v>25.9</v>
      </c>
      <c r="U28" s="94"/>
      <c r="V28" s="100"/>
      <c r="W28" s="100"/>
    </row>
    <row r="29" spans="1:23" x14ac:dyDescent="0.25">
      <c r="A29" s="91" t="s">
        <v>42</v>
      </c>
      <c r="B29" s="95">
        <v>4</v>
      </c>
      <c r="C29" s="96">
        <v>1204</v>
      </c>
      <c r="D29" s="96"/>
      <c r="E29" s="96"/>
      <c r="F29" s="97">
        <v>0.15</v>
      </c>
      <c r="G29" s="98">
        <v>4.646064</v>
      </c>
      <c r="H29" s="97">
        <v>1.49</v>
      </c>
      <c r="I29" s="98">
        <v>20.869983000000001</v>
      </c>
      <c r="J29" s="102">
        <v>0.4</v>
      </c>
      <c r="K29" s="98">
        <v>5.6026800000000003</v>
      </c>
      <c r="L29" s="99">
        <v>12.28</v>
      </c>
      <c r="M29" s="96">
        <v>344.88993999999997</v>
      </c>
      <c r="N29" s="100"/>
      <c r="O29" s="100"/>
      <c r="P29" s="100"/>
      <c r="Q29" s="100"/>
      <c r="R29" s="97">
        <v>0.11</v>
      </c>
      <c r="S29" s="94">
        <v>34.81</v>
      </c>
      <c r="T29" s="99">
        <v>24.6</v>
      </c>
      <c r="U29" s="94"/>
      <c r="V29" s="100"/>
      <c r="W29" s="100"/>
    </row>
    <row r="30" spans="1:23" x14ac:dyDescent="0.25">
      <c r="A30" s="91" t="s">
        <v>42</v>
      </c>
      <c r="B30" s="95">
        <v>108</v>
      </c>
      <c r="C30" s="96">
        <v>955</v>
      </c>
      <c r="D30" s="96"/>
      <c r="E30" s="96"/>
      <c r="F30" s="97">
        <v>0.14000000000000001</v>
      </c>
      <c r="G30" s="98">
        <v>4.3363263999999999</v>
      </c>
      <c r="H30" s="97">
        <v>0.21</v>
      </c>
      <c r="I30" s="98">
        <v>2.9414069999999999</v>
      </c>
      <c r="J30" s="102">
        <v>0.01</v>
      </c>
      <c r="K30" s="98">
        <v>0.140067</v>
      </c>
      <c r="L30" s="99">
        <v>3.78</v>
      </c>
      <c r="M30" s="96">
        <v>106.16319</v>
      </c>
      <c r="N30" s="100"/>
      <c r="O30" s="100"/>
      <c r="P30" s="100"/>
      <c r="Q30" s="100"/>
      <c r="R30" s="97">
        <v>0.08</v>
      </c>
      <c r="S30" s="94">
        <v>34.610999999999997</v>
      </c>
      <c r="T30" s="99">
        <v>24.2</v>
      </c>
      <c r="U30" s="94"/>
      <c r="V30" s="100"/>
      <c r="W30" s="100"/>
    </row>
    <row r="31" spans="1:23" x14ac:dyDescent="0.25">
      <c r="A31" s="91" t="s">
        <v>42</v>
      </c>
      <c r="B31" s="95">
        <v>206</v>
      </c>
      <c r="C31" s="96">
        <v>1228</v>
      </c>
      <c r="D31" s="96"/>
      <c r="E31" s="96"/>
      <c r="F31" s="97">
        <v>0.13</v>
      </c>
      <c r="G31" s="98">
        <v>4.0265887999999999</v>
      </c>
      <c r="H31" s="97">
        <v>0.59</v>
      </c>
      <c r="I31" s="98">
        <v>8.263952999999999</v>
      </c>
      <c r="J31" s="102">
        <v>0.06</v>
      </c>
      <c r="K31" s="98">
        <v>0.84040199999999998</v>
      </c>
      <c r="L31" s="99">
        <v>7.81</v>
      </c>
      <c r="M31" s="96">
        <v>219.34775499999998</v>
      </c>
      <c r="N31" s="100"/>
      <c r="O31" s="100"/>
      <c r="P31" s="100"/>
      <c r="Q31" s="100"/>
      <c r="R31" s="97">
        <v>7.0000000000000007E-2</v>
      </c>
      <c r="S31" s="94">
        <v>34.734999999999999</v>
      </c>
      <c r="T31" s="99">
        <v>27.3</v>
      </c>
      <c r="U31" s="94"/>
      <c r="V31" s="100"/>
      <c r="W31" s="100"/>
    </row>
    <row r="32" spans="1:23" x14ac:dyDescent="0.25">
      <c r="A32" s="91" t="s">
        <v>42</v>
      </c>
      <c r="B32" s="95">
        <v>304</v>
      </c>
      <c r="C32" s="96">
        <v>1240</v>
      </c>
      <c r="D32" s="96"/>
      <c r="E32" s="96"/>
      <c r="F32" s="97">
        <v>0.14000000000000001</v>
      </c>
      <c r="G32" s="98">
        <v>4.3363263999999999</v>
      </c>
      <c r="H32" s="97">
        <v>0.43</v>
      </c>
      <c r="I32" s="98">
        <v>6.0228809999999999</v>
      </c>
      <c r="J32" s="102">
        <v>0.28000000000000003</v>
      </c>
      <c r="K32" s="98">
        <v>3.9218760000000006</v>
      </c>
      <c r="L32" s="99">
        <v>9.27</v>
      </c>
      <c r="M32" s="96">
        <v>260.35258499999998</v>
      </c>
      <c r="N32" s="100"/>
      <c r="O32" s="100"/>
      <c r="P32" s="100"/>
      <c r="Q32" s="100"/>
      <c r="R32" s="97">
        <v>0.11</v>
      </c>
      <c r="S32" s="94">
        <v>34.898000000000003</v>
      </c>
      <c r="T32" s="99">
        <v>27.1</v>
      </c>
      <c r="U32" s="94"/>
      <c r="V32" s="100"/>
      <c r="W32" s="100"/>
    </row>
    <row r="33" spans="1:23" x14ac:dyDescent="0.25">
      <c r="A33" s="91" t="s">
        <v>42</v>
      </c>
      <c r="B33" s="95">
        <v>423</v>
      </c>
      <c r="C33" s="96">
        <v>1223</v>
      </c>
      <c r="D33" s="96"/>
      <c r="E33" s="96"/>
      <c r="F33" s="97">
        <v>0.24</v>
      </c>
      <c r="G33" s="98">
        <v>7.4337023999999996</v>
      </c>
      <c r="H33" s="97">
        <v>1.68</v>
      </c>
      <c r="I33" s="98">
        <v>23.531255999999999</v>
      </c>
      <c r="J33" s="97">
        <v>0.17</v>
      </c>
      <c r="K33" s="98">
        <v>2.3811390000000001</v>
      </c>
      <c r="L33" s="99">
        <v>25.54</v>
      </c>
      <c r="M33" s="96">
        <v>717.30367000000001</v>
      </c>
      <c r="N33" s="100"/>
      <c r="O33" s="100"/>
      <c r="P33" s="100"/>
      <c r="Q33" s="100"/>
      <c r="R33" s="97">
        <v>0.13</v>
      </c>
      <c r="S33" s="94">
        <v>34.052</v>
      </c>
      <c r="T33" s="99">
        <v>25</v>
      </c>
      <c r="U33" s="94"/>
      <c r="V33" s="100"/>
      <c r="W33" s="100"/>
    </row>
    <row r="34" spans="1:23" x14ac:dyDescent="0.25">
      <c r="A34" s="91" t="s">
        <v>42</v>
      </c>
      <c r="B34" s="95">
        <v>37018</v>
      </c>
      <c r="C34" s="96">
        <v>1014</v>
      </c>
      <c r="D34" s="96"/>
      <c r="E34" s="96"/>
      <c r="F34" s="97">
        <v>0.14000000000000001</v>
      </c>
      <c r="G34" s="98">
        <v>4.3363263999999999</v>
      </c>
      <c r="H34" s="97">
        <v>0.54</v>
      </c>
      <c r="I34" s="98">
        <v>7.5636180000000008</v>
      </c>
      <c r="J34" s="97">
        <v>0.31</v>
      </c>
      <c r="K34" s="98">
        <v>4.3420769999999997</v>
      </c>
      <c r="L34" s="99">
        <v>5.47</v>
      </c>
      <c r="M34" s="96">
        <v>153.62768499999999</v>
      </c>
      <c r="N34" s="100"/>
      <c r="O34" s="100"/>
      <c r="P34" s="100"/>
      <c r="Q34" s="100"/>
      <c r="R34" s="97">
        <v>0.06</v>
      </c>
      <c r="S34" s="94">
        <v>34.795999999999999</v>
      </c>
      <c r="T34" s="99">
        <v>24.6</v>
      </c>
      <c r="U34" s="94"/>
      <c r="V34" s="100"/>
      <c r="W34" s="100"/>
    </row>
    <row r="35" spans="1:23" x14ac:dyDescent="0.25">
      <c r="A35" s="91" t="s">
        <v>42</v>
      </c>
      <c r="B35" s="95">
        <v>37124</v>
      </c>
      <c r="C35" s="96">
        <v>1142</v>
      </c>
      <c r="D35" s="96"/>
      <c r="E35" s="96"/>
      <c r="F35" s="97">
        <v>0.15</v>
      </c>
      <c r="G35" s="98">
        <v>4.646064</v>
      </c>
      <c r="H35" s="97">
        <v>0.44</v>
      </c>
      <c r="I35" s="98">
        <v>6.1629480000000001</v>
      </c>
      <c r="J35" s="97">
        <v>0.02</v>
      </c>
      <c r="K35" s="98">
        <v>0.28013399999999999</v>
      </c>
      <c r="L35" s="99">
        <v>6.58</v>
      </c>
      <c r="M35" s="96">
        <v>184.80259000000001</v>
      </c>
      <c r="N35" s="100"/>
      <c r="O35" s="100"/>
      <c r="P35" s="100"/>
      <c r="Q35" s="100"/>
      <c r="R35" s="97">
        <v>0.1</v>
      </c>
      <c r="S35" s="94">
        <v>34.741</v>
      </c>
      <c r="T35" s="99">
        <v>26.7</v>
      </c>
      <c r="U35" s="94"/>
      <c r="V35" s="100"/>
      <c r="W35" s="100"/>
    </row>
    <row r="36" spans="1:23" x14ac:dyDescent="0.25">
      <c r="A36" s="91" t="s">
        <v>42</v>
      </c>
      <c r="B36" s="95">
        <v>37172</v>
      </c>
      <c r="C36" s="96">
        <v>940</v>
      </c>
      <c r="D36" s="96"/>
      <c r="E36" s="96"/>
      <c r="F36" s="97">
        <v>0.1</v>
      </c>
      <c r="G36" s="98">
        <v>3.0973760000000001</v>
      </c>
      <c r="H36" s="97">
        <v>0.18</v>
      </c>
      <c r="I36" s="98">
        <v>2.5212059999999998</v>
      </c>
      <c r="J36" s="97">
        <v>0.06</v>
      </c>
      <c r="K36" s="98">
        <v>0.84040199999999998</v>
      </c>
      <c r="L36" s="99">
        <v>7.82</v>
      </c>
      <c r="M36" s="96">
        <v>219.62861000000001</v>
      </c>
      <c r="N36" s="100"/>
      <c r="O36" s="100"/>
      <c r="P36" s="100"/>
      <c r="Q36" s="100"/>
      <c r="R36" s="97">
        <v>7.0000000000000007E-2</v>
      </c>
      <c r="S36" s="94">
        <v>34.94</v>
      </c>
      <c r="T36" s="99">
        <v>27.2</v>
      </c>
      <c r="U36" s="94"/>
      <c r="V36" s="100"/>
      <c r="W36" s="100"/>
    </row>
    <row r="37" spans="1:23" x14ac:dyDescent="0.25">
      <c r="A37" s="91" t="s">
        <v>42</v>
      </c>
      <c r="B37" s="95">
        <v>37320</v>
      </c>
      <c r="C37" s="96">
        <v>1058</v>
      </c>
      <c r="D37" s="96"/>
      <c r="E37" s="96"/>
      <c r="F37" s="97">
        <v>0.14000000000000001</v>
      </c>
      <c r="G37" s="98">
        <v>4.3363263999999999</v>
      </c>
      <c r="H37" s="97">
        <v>0.32</v>
      </c>
      <c r="I37" s="98">
        <v>4.4821439999999999</v>
      </c>
      <c r="J37" s="97">
        <v>0.04</v>
      </c>
      <c r="K37" s="98">
        <v>0.56026799999999999</v>
      </c>
      <c r="L37" s="99">
        <v>6.33</v>
      </c>
      <c r="M37" s="96">
        <v>177.781215</v>
      </c>
      <c r="N37" s="100"/>
      <c r="O37" s="100"/>
      <c r="P37" s="100"/>
      <c r="Q37" s="100"/>
      <c r="R37" s="97">
        <v>0.08</v>
      </c>
      <c r="S37" s="94">
        <v>34.734000000000002</v>
      </c>
      <c r="T37" s="99">
        <v>24.2</v>
      </c>
      <c r="U37" s="94"/>
      <c r="V37" s="100"/>
      <c r="W37" s="100"/>
    </row>
    <row r="38" spans="1:23" x14ac:dyDescent="0.25">
      <c r="A38" s="91" t="s">
        <v>42</v>
      </c>
      <c r="B38" s="95">
        <v>37363</v>
      </c>
      <c r="C38" s="96">
        <v>1118</v>
      </c>
      <c r="D38" s="96"/>
      <c r="E38" s="96"/>
      <c r="F38" s="97">
        <v>0.14000000000000001</v>
      </c>
      <c r="G38" s="98">
        <v>4.3363263999999999</v>
      </c>
      <c r="H38" s="97">
        <v>0.5</v>
      </c>
      <c r="I38" s="98">
        <v>7.0033500000000002</v>
      </c>
      <c r="J38" s="97">
        <v>0.26</v>
      </c>
      <c r="K38" s="98">
        <v>3.6417420000000003</v>
      </c>
      <c r="L38" s="99">
        <v>4.66</v>
      </c>
      <c r="M38" s="96">
        <v>130.87843000000001</v>
      </c>
      <c r="N38" s="100"/>
      <c r="O38" s="100"/>
      <c r="P38" s="100"/>
      <c r="Q38" s="100"/>
      <c r="R38" s="97">
        <v>0.06</v>
      </c>
      <c r="S38" s="94">
        <v>34.436</v>
      </c>
      <c r="T38" s="99">
        <v>25.7</v>
      </c>
      <c r="U38" s="94"/>
      <c r="V38" s="100"/>
      <c r="W38" s="100"/>
    </row>
    <row r="39" spans="1:23" x14ac:dyDescent="0.25">
      <c r="A39" s="91" t="s">
        <v>42</v>
      </c>
      <c r="B39" s="95">
        <v>37445</v>
      </c>
      <c r="C39" s="96">
        <v>1007</v>
      </c>
      <c r="D39" s="96"/>
      <c r="E39" s="96"/>
      <c r="F39" s="97">
        <v>0.19</v>
      </c>
      <c r="G39" s="98">
        <v>5.8850144000000002</v>
      </c>
      <c r="H39" s="97">
        <v>0.05</v>
      </c>
      <c r="I39" s="98">
        <v>0.70033500000000004</v>
      </c>
      <c r="J39" s="97">
        <v>0.11</v>
      </c>
      <c r="K39" s="98">
        <v>1.540737</v>
      </c>
      <c r="L39" s="99">
        <v>15.75</v>
      </c>
      <c r="M39" s="96">
        <v>442.34662500000002</v>
      </c>
      <c r="N39" s="100"/>
      <c r="O39" s="100"/>
      <c r="P39" s="100"/>
      <c r="Q39" s="100"/>
      <c r="R39" s="97">
        <v>0.08</v>
      </c>
      <c r="S39" s="94">
        <v>34.636000000000003</v>
      </c>
      <c r="T39" s="99">
        <v>26.5</v>
      </c>
      <c r="U39" s="94"/>
      <c r="V39" s="100"/>
      <c r="W39" s="100"/>
    </row>
    <row r="40" spans="1:23" x14ac:dyDescent="0.25">
      <c r="A40" s="91" t="s">
        <v>42</v>
      </c>
      <c r="B40" s="95">
        <v>1013</v>
      </c>
      <c r="C40" s="96">
        <v>1100</v>
      </c>
      <c r="D40" s="96"/>
      <c r="E40" s="96"/>
      <c r="F40" s="97">
        <v>0.06</v>
      </c>
      <c r="G40" s="98">
        <v>1.8584255999999999</v>
      </c>
      <c r="H40" s="97">
        <v>0.36</v>
      </c>
      <c r="I40" s="98">
        <v>5.0424119999999997</v>
      </c>
      <c r="J40" s="97">
        <v>0.04</v>
      </c>
      <c r="K40" s="98">
        <v>0.56026799999999999</v>
      </c>
      <c r="L40" s="99">
        <v>4.71</v>
      </c>
      <c r="M40" s="96">
        <v>132.28270499999999</v>
      </c>
      <c r="N40" s="100"/>
      <c r="O40" s="100"/>
      <c r="P40" s="100"/>
      <c r="Q40" s="100"/>
      <c r="R40" s="97">
        <v>0.08</v>
      </c>
      <c r="S40" s="94">
        <v>34.92</v>
      </c>
      <c r="T40" s="99">
        <v>27</v>
      </c>
      <c r="U40" s="94"/>
      <c r="V40" s="100"/>
      <c r="W40" s="100"/>
    </row>
    <row r="41" spans="1:23" x14ac:dyDescent="0.25">
      <c r="A41" s="91" t="s">
        <v>42</v>
      </c>
      <c r="B41" s="95">
        <v>37691</v>
      </c>
      <c r="C41" s="96">
        <v>949</v>
      </c>
      <c r="D41" s="96"/>
      <c r="E41" s="96"/>
      <c r="F41" s="97">
        <v>0.13</v>
      </c>
      <c r="G41" s="98">
        <v>4.0265887999999999</v>
      </c>
      <c r="H41" s="97">
        <v>0.67</v>
      </c>
      <c r="I41" s="98">
        <v>9.3844890000000003</v>
      </c>
      <c r="J41" s="97">
        <v>0.03</v>
      </c>
      <c r="K41" s="98">
        <v>0.42020099999999999</v>
      </c>
      <c r="L41" s="99">
        <v>5.8</v>
      </c>
      <c r="M41" s="96">
        <v>162.89589999999998</v>
      </c>
      <c r="N41" s="100"/>
      <c r="O41" s="100"/>
      <c r="P41" s="100"/>
      <c r="Q41" s="100"/>
      <c r="R41" s="97">
        <v>0.16</v>
      </c>
      <c r="S41" s="94">
        <v>34.844000000000001</v>
      </c>
      <c r="T41" s="99">
        <v>24.5</v>
      </c>
      <c r="U41" s="94"/>
      <c r="V41" s="100"/>
      <c r="W41" s="100"/>
    </row>
    <row r="42" spans="1:23" x14ac:dyDescent="0.25">
      <c r="A42" s="91" t="s">
        <v>42</v>
      </c>
      <c r="B42" s="95">
        <v>37733</v>
      </c>
      <c r="C42" s="96">
        <v>1054</v>
      </c>
      <c r="D42" s="96"/>
      <c r="E42" s="96"/>
      <c r="F42" s="97">
        <v>7.0000000000000007E-2</v>
      </c>
      <c r="G42" s="98">
        <v>2.1681632</v>
      </c>
      <c r="H42" s="97">
        <v>0.24</v>
      </c>
      <c r="I42" s="98">
        <v>3.3616079999999999</v>
      </c>
      <c r="J42" s="97">
        <v>0.06</v>
      </c>
      <c r="K42" s="98">
        <v>0.84040199999999998</v>
      </c>
      <c r="L42" s="99">
        <v>3.09</v>
      </c>
      <c r="M42" s="96">
        <v>86.784194999999997</v>
      </c>
      <c r="N42" s="100"/>
      <c r="O42" s="100"/>
      <c r="P42" s="100"/>
      <c r="Q42" s="100"/>
      <c r="R42" s="97">
        <v>7.0000000000000007E-2</v>
      </c>
      <c r="S42" s="103">
        <v>35.009</v>
      </c>
      <c r="T42" s="99">
        <v>25.2</v>
      </c>
      <c r="U42" s="94"/>
      <c r="V42" s="100"/>
      <c r="W42" s="100"/>
    </row>
    <row r="43" spans="1:23" x14ac:dyDescent="0.25">
      <c r="A43" s="91" t="s">
        <v>42</v>
      </c>
      <c r="B43" s="95">
        <v>37851</v>
      </c>
      <c r="C43" s="96">
        <v>1106</v>
      </c>
      <c r="D43" s="96"/>
      <c r="E43" s="96"/>
      <c r="F43" s="97">
        <v>0.06</v>
      </c>
      <c r="G43" s="98">
        <v>1.8584255999999999</v>
      </c>
      <c r="H43" s="97">
        <v>0.08</v>
      </c>
      <c r="I43" s="98">
        <v>1.120536</v>
      </c>
      <c r="J43" s="97">
        <v>0.25</v>
      </c>
      <c r="K43" s="98">
        <v>3.5016750000000001</v>
      </c>
      <c r="L43" s="99">
        <v>2.44</v>
      </c>
      <c r="M43" s="96">
        <v>68.528620000000004</v>
      </c>
      <c r="N43" s="100"/>
      <c r="O43" s="100"/>
      <c r="P43" s="100"/>
      <c r="Q43" s="100"/>
      <c r="R43" s="97">
        <v>0.14000000000000001</v>
      </c>
      <c r="S43" s="94">
        <v>34.854999999999997</v>
      </c>
      <c r="T43" s="99">
        <v>27.5</v>
      </c>
      <c r="U43" s="94"/>
      <c r="V43" s="100"/>
      <c r="W43" s="100"/>
    </row>
    <row r="44" spans="1:23" x14ac:dyDescent="0.25">
      <c r="A44" s="91" t="s">
        <v>42</v>
      </c>
      <c r="B44" s="95">
        <v>37923</v>
      </c>
      <c r="C44" s="96">
        <v>1024</v>
      </c>
      <c r="D44" s="96"/>
      <c r="E44" s="96"/>
      <c r="F44" s="97">
        <v>0.06</v>
      </c>
      <c r="G44" s="98">
        <v>1.8584255999999999</v>
      </c>
      <c r="H44" s="97">
        <v>0.01</v>
      </c>
      <c r="I44" s="98">
        <v>0.140067</v>
      </c>
      <c r="J44" s="97">
        <v>0.18</v>
      </c>
      <c r="K44" s="98">
        <v>2.5212059999999998</v>
      </c>
      <c r="L44" s="99">
        <v>2.3199999999999998</v>
      </c>
      <c r="M44" s="96">
        <v>65.158360000000002</v>
      </c>
      <c r="N44" s="100"/>
      <c r="O44" s="100"/>
      <c r="P44" s="100"/>
      <c r="Q44" s="100"/>
      <c r="R44" s="97">
        <v>0.1</v>
      </c>
      <c r="S44" s="103">
        <v>34.902999999999999</v>
      </c>
      <c r="T44" s="99">
        <v>27.5</v>
      </c>
      <c r="U44" s="94"/>
      <c r="V44" s="100"/>
      <c r="W44" s="100"/>
    </row>
    <row r="45" spans="1:23" x14ac:dyDescent="0.25">
      <c r="A45" s="91" t="s">
        <v>42</v>
      </c>
      <c r="B45" s="95">
        <v>38057</v>
      </c>
      <c r="C45" s="96">
        <v>938</v>
      </c>
      <c r="D45" s="96"/>
      <c r="E45" s="96"/>
      <c r="F45" s="97">
        <v>0.15</v>
      </c>
      <c r="G45" s="98">
        <v>4.646064</v>
      </c>
      <c r="H45" s="97">
        <v>0.79</v>
      </c>
      <c r="I45" s="98">
        <v>11.065293</v>
      </c>
      <c r="J45" s="97">
        <v>0.09</v>
      </c>
      <c r="K45" s="98">
        <v>1.2606029999999999</v>
      </c>
      <c r="L45" s="99">
        <v>3.91</v>
      </c>
      <c r="M45" s="96">
        <v>109.814305</v>
      </c>
      <c r="N45" s="100"/>
      <c r="O45" s="100"/>
      <c r="P45" s="100"/>
      <c r="Q45" s="100"/>
      <c r="R45" s="104" t="s">
        <v>37</v>
      </c>
      <c r="S45" s="94">
        <v>34.265999999999998</v>
      </c>
      <c r="T45" s="99">
        <v>25.6</v>
      </c>
      <c r="U45" s="94"/>
      <c r="V45" s="100"/>
      <c r="W45" s="100"/>
    </row>
    <row r="46" spans="1:23" x14ac:dyDescent="0.25">
      <c r="A46" s="91" t="s">
        <v>42</v>
      </c>
      <c r="B46" s="95">
        <v>38127</v>
      </c>
      <c r="C46" s="96">
        <v>943</v>
      </c>
      <c r="D46" s="96"/>
      <c r="E46" s="96"/>
      <c r="F46" s="97">
        <v>0.12</v>
      </c>
      <c r="G46" s="98">
        <v>3.7168511999999998</v>
      </c>
      <c r="H46" s="97">
        <v>7.0000000000000007E-2</v>
      </c>
      <c r="I46" s="98">
        <v>0.98046900000000015</v>
      </c>
      <c r="J46" s="97">
        <v>0.18</v>
      </c>
      <c r="K46" s="98">
        <v>2.5212059999999998</v>
      </c>
      <c r="L46" s="99">
        <v>3.11</v>
      </c>
      <c r="M46" s="96">
        <v>87.345905000000002</v>
      </c>
      <c r="N46" s="100"/>
      <c r="O46" s="100"/>
      <c r="P46" s="100"/>
      <c r="Q46" s="100"/>
      <c r="R46" s="104" t="s">
        <v>37</v>
      </c>
      <c r="S46" s="100">
        <v>33.47</v>
      </c>
      <c r="T46" s="99">
        <v>26.6</v>
      </c>
      <c r="U46" s="94"/>
      <c r="V46" s="100"/>
      <c r="W46" s="100"/>
    </row>
    <row r="47" spans="1:23" x14ac:dyDescent="0.25">
      <c r="A47" s="91" t="s">
        <v>42</v>
      </c>
      <c r="B47" s="95">
        <v>38250</v>
      </c>
      <c r="C47" s="96">
        <v>923</v>
      </c>
      <c r="D47" s="96"/>
      <c r="E47" s="96"/>
      <c r="F47" s="97">
        <v>0.09</v>
      </c>
      <c r="G47" s="98">
        <v>2.7876383999999996</v>
      </c>
      <c r="H47" s="97">
        <v>7.0000000000000007E-2</v>
      </c>
      <c r="I47" s="98">
        <v>0.98046900000000015</v>
      </c>
      <c r="J47" s="97">
        <v>0.21</v>
      </c>
      <c r="K47" s="98">
        <v>2.9414069999999999</v>
      </c>
      <c r="L47" s="99">
        <v>1.98</v>
      </c>
      <c r="M47" s="96">
        <v>55.609290000000001</v>
      </c>
      <c r="N47" s="100"/>
      <c r="O47" s="100"/>
      <c r="P47" s="100"/>
      <c r="Q47" s="100"/>
      <c r="R47" s="97">
        <v>0.09</v>
      </c>
      <c r="S47" s="100">
        <v>33.75</v>
      </c>
      <c r="T47" s="99">
        <v>27.8</v>
      </c>
      <c r="U47" s="94"/>
      <c r="V47" s="100"/>
      <c r="W47" s="100"/>
    </row>
    <row r="48" spans="1:23" x14ac:dyDescent="0.25">
      <c r="A48" s="91" t="s">
        <v>42</v>
      </c>
      <c r="B48" s="95">
        <v>38308</v>
      </c>
      <c r="C48" s="96">
        <v>856</v>
      </c>
      <c r="D48" s="96"/>
      <c r="E48" s="96"/>
      <c r="F48" s="97">
        <v>0.11</v>
      </c>
      <c r="G48" s="98">
        <v>3.4071135999999997</v>
      </c>
      <c r="H48" s="97">
        <v>0.32</v>
      </c>
      <c r="I48" s="98">
        <v>4.4821439999999999</v>
      </c>
      <c r="J48" s="97">
        <v>0.18</v>
      </c>
      <c r="K48" s="98">
        <v>2.5212059999999998</v>
      </c>
      <c r="L48" s="99">
        <v>2.83</v>
      </c>
      <c r="M48" s="96">
        <v>79.481965000000002</v>
      </c>
      <c r="N48" s="100"/>
      <c r="O48" s="100"/>
      <c r="P48" s="100"/>
      <c r="Q48" s="100"/>
      <c r="R48" s="97">
        <v>0.09</v>
      </c>
      <c r="S48" s="100">
        <v>33.58</v>
      </c>
      <c r="T48" s="99">
        <v>27.1</v>
      </c>
      <c r="U48" s="94"/>
      <c r="V48" s="100"/>
      <c r="W48" s="100"/>
    </row>
    <row r="49" spans="1:23" x14ac:dyDescent="0.25">
      <c r="A49" s="91" t="s">
        <v>42</v>
      </c>
      <c r="B49" s="95">
        <v>38365</v>
      </c>
      <c r="C49" s="96">
        <v>1020</v>
      </c>
      <c r="D49" s="96"/>
      <c r="E49" s="96"/>
      <c r="F49" s="97">
        <v>7.0000000000000007E-2</v>
      </c>
      <c r="G49" s="98">
        <v>2.1681632</v>
      </c>
      <c r="H49" s="97">
        <v>0.37</v>
      </c>
      <c r="I49" s="98">
        <v>5.1824789999999998</v>
      </c>
      <c r="J49" s="97">
        <v>0.06</v>
      </c>
      <c r="K49" s="98">
        <v>0.84040199999999998</v>
      </c>
      <c r="L49" s="99">
        <v>3.81</v>
      </c>
      <c r="M49" s="96">
        <v>107.00575499999999</v>
      </c>
      <c r="N49" s="100"/>
      <c r="O49" s="100"/>
      <c r="P49" s="100"/>
      <c r="Q49" s="100"/>
      <c r="R49" s="97">
        <v>0.08</v>
      </c>
      <c r="S49" s="94">
        <v>34.857999999999997</v>
      </c>
      <c r="T49" s="99">
        <v>25.5</v>
      </c>
      <c r="U49" s="94"/>
      <c r="V49" s="100"/>
      <c r="W49" s="100"/>
    </row>
    <row r="50" spans="1:23" x14ac:dyDescent="0.25">
      <c r="A50" s="91" t="s">
        <v>42</v>
      </c>
      <c r="B50" s="95">
        <v>38453</v>
      </c>
      <c r="C50" s="96">
        <v>1009</v>
      </c>
      <c r="D50" s="96"/>
      <c r="E50" s="96"/>
      <c r="F50" s="97">
        <v>0.18</v>
      </c>
      <c r="G50" s="98">
        <v>5.5752767999999993</v>
      </c>
      <c r="H50" s="97">
        <v>1.95</v>
      </c>
      <c r="I50" s="98">
        <v>27.313065000000002</v>
      </c>
      <c r="J50" s="97">
        <v>0.23</v>
      </c>
      <c r="K50" s="98">
        <v>3.2215410000000002</v>
      </c>
      <c r="L50" s="99">
        <v>13.41</v>
      </c>
      <c r="M50" s="96">
        <v>376.626555</v>
      </c>
      <c r="N50" s="100"/>
      <c r="O50" s="100"/>
      <c r="P50" s="100"/>
      <c r="Q50" s="100"/>
      <c r="R50" s="97">
        <v>0.09</v>
      </c>
      <c r="S50" s="94">
        <v>34.146999999999998</v>
      </c>
      <c r="T50" s="99">
        <v>25.1</v>
      </c>
      <c r="U50" s="94"/>
      <c r="V50" s="100"/>
      <c r="W50" s="100"/>
    </row>
    <row r="51" spans="1:23" x14ac:dyDescent="0.25">
      <c r="A51" s="91" t="s">
        <v>42</v>
      </c>
      <c r="B51" s="95">
        <v>38553</v>
      </c>
      <c r="C51" s="96">
        <v>958</v>
      </c>
      <c r="D51" s="96"/>
      <c r="E51" s="96"/>
      <c r="F51" s="97">
        <v>0.06</v>
      </c>
      <c r="G51" s="98">
        <v>1.8584255999999999</v>
      </c>
      <c r="H51" s="97">
        <v>0.02</v>
      </c>
      <c r="I51" s="98">
        <v>0.28013399999999999</v>
      </c>
      <c r="J51" s="97">
        <v>0.21</v>
      </c>
      <c r="K51" s="98">
        <v>2.9414069999999999</v>
      </c>
      <c r="L51" s="99">
        <v>1.62</v>
      </c>
      <c r="M51" s="96">
        <v>45.498510000000003</v>
      </c>
      <c r="N51" s="100"/>
      <c r="O51" s="100"/>
      <c r="P51" s="100"/>
      <c r="Q51" s="100"/>
      <c r="R51" s="97">
        <v>0.08</v>
      </c>
      <c r="S51" s="94">
        <v>34.731000000000002</v>
      </c>
      <c r="T51" s="99">
        <v>26.4</v>
      </c>
      <c r="U51" s="94"/>
      <c r="V51" s="100"/>
      <c r="W51" s="100"/>
    </row>
    <row r="52" spans="1:23" x14ac:dyDescent="0.25">
      <c r="A52" s="91" t="s">
        <v>42</v>
      </c>
      <c r="B52" s="101">
        <v>38636</v>
      </c>
      <c r="C52" s="96">
        <v>846</v>
      </c>
      <c r="D52" s="96"/>
      <c r="E52" s="96"/>
      <c r="F52" s="97">
        <v>0.04</v>
      </c>
      <c r="G52" s="98">
        <v>1.2389504</v>
      </c>
      <c r="H52" s="97">
        <v>0.01</v>
      </c>
      <c r="I52" s="98">
        <v>0.140067</v>
      </c>
      <c r="J52" s="97">
        <v>0.14000000000000001</v>
      </c>
      <c r="K52" s="98">
        <v>1.9609380000000003</v>
      </c>
      <c r="L52" s="99">
        <v>2.09</v>
      </c>
      <c r="M52" s="96">
        <v>58.698694999999994</v>
      </c>
      <c r="N52" s="100"/>
      <c r="O52" s="100"/>
      <c r="P52" s="100"/>
      <c r="Q52" s="100"/>
      <c r="R52" s="97">
        <v>0.12</v>
      </c>
      <c r="S52" s="94">
        <v>34.906999999999996</v>
      </c>
      <c r="T52" s="99">
        <v>26.5</v>
      </c>
      <c r="U52" s="94"/>
      <c r="V52" s="100"/>
      <c r="W52" s="100"/>
    </row>
    <row r="53" spans="1:23" x14ac:dyDescent="0.25">
      <c r="A53" s="91" t="s">
        <v>42</v>
      </c>
      <c r="B53" s="101">
        <v>38789</v>
      </c>
      <c r="C53" s="96">
        <v>930</v>
      </c>
      <c r="D53" s="96"/>
      <c r="E53" s="96"/>
      <c r="F53" s="97">
        <v>0.11</v>
      </c>
      <c r="G53" s="98">
        <v>3.4071135999999997</v>
      </c>
      <c r="H53" s="97">
        <v>0.27</v>
      </c>
      <c r="I53" s="98">
        <v>3.7818090000000004</v>
      </c>
      <c r="J53" s="97">
        <v>0.28000000000000003</v>
      </c>
      <c r="K53" s="98">
        <v>3.9218760000000006</v>
      </c>
      <c r="L53" s="99">
        <v>3.02</v>
      </c>
      <c r="M53" s="96">
        <v>84.818209999999993</v>
      </c>
      <c r="N53" s="100"/>
      <c r="O53" s="100"/>
      <c r="P53" s="100"/>
      <c r="Q53" s="100"/>
      <c r="R53" s="97">
        <v>0.09</v>
      </c>
      <c r="S53" s="94">
        <v>34.728999999999999</v>
      </c>
      <c r="T53" s="99">
        <v>24.5</v>
      </c>
      <c r="U53" s="94"/>
      <c r="V53" s="100"/>
      <c r="W53" s="100"/>
    </row>
    <row r="54" spans="1:23" x14ac:dyDescent="0.25">
      <c r="A54" s="91" t="s">
        <v>42</v>
      </c>
      <c r="B54" s="101">
        <v>38852</v>
      </c>
      <c r="C54" s="96">
        <v>931</v>
      </c>
      <c r="D54" s="96"/>
      <c r="E54" s="96"/>
      <c r="F54" s="97">
        <v>0.18</v>
      </c>
      <c r="G54" s="98">
        <v>5.5752767999999993</v>
      </c>
      <c r="H54" s="97">
        <v>2.2000000000000002</v>
      </c>
      <c r="I54" s="98">
        <v>30.814740000000004</v>
      </c>
      <c r="J54" s="97">
        <v>0.11</v>
      </c>
      <c r="K54" s="98">
        <v>1.540737</v>
      </c>
      <c r="L54" s="99">
        <v>24.8</v>
      </c>
      <c r="M54" s="96">
        <v>696.5204</v>
      </c>
      <c r="N54" s="100"/>
      <c r="O54" s="100"/>
      <c r="P54" s="100"/>
      <c r="Q54" s="100"/>
      <c r="R54" s="97">
        <v>0.08</v>
      </c>
      <c r="S54" s="94">
        <v>34.045000000000002</v>
      </c>
      <c r="T54" s="99">
        <v>24.7</v>
      </c>
      <c r="U54" s="94"/>
      <c r="V54" s="100"/>
      <c r="W54" s="100"/>
    </row>
    <row r="55" spans="1:23" x14ac:dyDescent="0.25">
      <c r="A55" s="91" t="s">
        <v>42</v>
      </c>
      <c r="B55" s="101">
        <v>38943</v>
      </c>
      <c r="C55" s="96">
        <v>924</v>
      </c>
      <c r="D55" s="96"/>
      <c r="E55" s="96"/>
      <c r="F55" s="97">
        <v>0.14000000000000001</v>
      </c>
      <c r="G55" s="98">
        <v>4.3363263999999999</v>
      </c>
      <c r="H55" s="97">
        <v>0.39</v>
      </c>
      <c r="I55" s="98">
        <v>5.4626130000000002</v>
      </c>
      <c r="J55" s="97">
        <v>0.15</v>
      </c>
      <c r="K55" s="98">
        <v>2.1010049999999998</v>
      </c>
      <c r="L55" s="99">
        <v>3.84</v>
      </c>
      <c r="M55" s="96">
        <v>107.84832</v>
      </c>
      <c r="N55" s="100"/>
      <c r="O55" s="100"/>
      <c r="P55" s="100"/>
      <c r="Q55" s="100"/>
      <c r="R55" s="97">
        <v>0.14000000000000001</v>
      </c>
      <c r="S55" s="94">
        <v>34.706000000000003</v>
      </c>
      <c r="T55" s="99">
        <v>26.5</v>
      </c>
      <c r="U55" s="94"/>
      <c r="V55" s="100"/>
      <c r="W55" s="100"/>
    </row>
    <row r="56" spans="1:23" x14ac:dyDescent="0.25">
      <c r="A56" s="91" t="s">
        <v>42</v>
      </c>
      <c r="B56" s="101">
        <v>39022</v>
      </c>
      <c r="C56" s="96">
        <v>928</v>
      </c>
      <c r="D56" s="96"/>
      <c r="E56" s="96"/>
      <c r="F56" s="97">
        <v>0.1</v>
      </c>
      <c r="G56" s="98">
        <v>3.0973760000000001</v>
      </c>
      <c r="H56" s="97">
        <v>0.36</v>
      </c>
      <c r="I56" s="98">
        <v>5.0424119999999997</v>
      </c>
      <c r="J56" s="97">
        <v>0.46</v>
      </c>
      <c r="K56" s="98">
        <v>6.4430820000000004</v>
      </c>
      <c r="L56" s="99">
        <v>4.97</v>
      </c>
      <c r="M56" s="96">
        <v>139.584935</v>
      </c>
      <c r="N56" s="100"/>
      <c r="O56" s="100"/>
      <c r="P56" s="100"/>
      <c r="Q56" s="100"/>
      <c r="R56" s="97">
        <v>0.24</v>
      </c>
      <c r="S56" s="94">
        <v>34.753</v>
      </c>
      <c r="T56" s="99">
        <v>26.7</v>
      </c>
      <c r="U56" s="94"/>
      <c r="V56" s="100"/>
      <c r="W56" s="100"/>
    </row>
    <row r="57" spans="1:23" x14ac:dyDescent="0.25">
      <c r="A57" s="91" t="s">
        <v>42</v>
      </c>
      <c r="B57" s="101">
        <v>39125</v>
      </c>
      <c r="C57" s="96">
        <v>950</v>
      </c>
      <c r="D57" s="96"/>
      <c r="E57" s="96"/>
      <c r="F57" s="97">
        <v>0.15</v>
      </c>
      <c r="G57" s="98">
        <v>4.646064</v>
      </c>
      <c r="H57" s="97">
        <v>0.86</v>
      </c>
      <c r="I57" s="98">
        <v>12.045762</v>
      </c>
      <c r="J57" s="97">
        <v>0.39</v>
      </c>
      <c r="K57" s="98">
        <v>5.4626130000000002</v>
      </c>
      <c r="L57" s="99">
        <v>6.86</v>
      </c>
      <c r="M57" s="96">
        <v>192.66652999999999</v>
      </c>
      <c r="N57" s="100"/>
      <c r="O57" s="100"/>
      <c r="P57" s="100"/>
      <c r="Q57" s="100"/>
      <c r="R57" s="97">
        <v>0.21</v>
      </c>
      <c r="S57" s="94">
        <v>34.423999999999999</v>
      </c>
      <c r="T57" s="99">
        <v>24.5</v>
      </c>
      <c r="U57" s="94"/>
      <c r="V57" s="100"/>
      <c r="W57" s="100"/>
    </row>
    <row r="58" spans="1:23" x14ac:dyDescent="0.25">
      <c r="A58" s="91" t="s">
        <v>42</v>
      </c>
      <c r="B58" s="101">
        <v>39181</v>
      </c>
      <c r="C58" s="96">
        <v>925</v>
      </c>
      <c r="D58" s="96"/>
      <c r="E58" s="96"/>
      <c r="F58" s="97">
        <v>0.12</v>
      </c>
      <c r="G58" s="98">
        <v>3.7168511999999998</v>
      </c>
      <c r="H58" s="97">
        <v>0.47</v>
      </c>
      <c r="I58" s="98">
        <v>6.5831489999999997</v>
      </c>
      <c r="J58" s="97">
        <v>0.3</v>
      </c>
      <c r="K58" s="98">
        <v>4.2020099999999996</v>
      </c>
      <c r="L58" s="99">
        <v>5.42</v>
      </c>
      <c r="M58" s="96">
        <v>152.22341</v>
      </c>
      <c r="N58" s="100"/>
      <c r="O58" s="100"/>
      <c r="P58" s="100"/>
      <c r="Q58" s="100"/>
      <c r="R58" s="97">
        <v>0.17</v>
      </c>
      <c r="S58" s="103">
        <v>34.628999999999998</v>
      </c>
      <c r="T58" s="99">
        <v>25.3</v>
      </c>
      <c r="U58" s="94"/>
      <c r="V58" s="100"/>
      <c r="W58" s="100"/>
    </row>
    <row r="59" spans="1:23" x14ac:dyDescent="0.25">
      <c r="A59" s="91" t="s">
        <v>43</v>
      </c>
      <c r="B59" s="101">
        <v>39351</v>
      </c>
      <c r="C59" s="96">
        <v>919</v>
      </c>
      <c r="D59" s="96" t="s">
        <v>57</v>
      </c>
      <c r="E59" s="96" t="s">
        <v>56</v>
      </c>
      <c r="F59" s="97">
        <v>0.21308359075552985</v>
      </c>
      <c r="G59" s="106">
        <v>6.6</v>
      </c>
      <c r="H59" s="97">
        <v>1.04949774036711</v>
      </c>
      <c r="I59" s="106">
        <v>14.7</v>
      </c>
      <c r="J59" s="97">
        <v>0.34269313971170939</v>
      </c>
      <c r="K59" s="106">
        <v>4.8</v>
      </c>
      <c r="L59" s="99">
        <v>10.389702871588543</v>
      </c>
      <c r="M59" s="107">
        <v>291.8</v>
      </c>
      <c r="N59" s="100">
        <v>0.41971010300331635</v>
      </c>
      <c r="O59" s="108">
        <v>13</v>
      </c>
      <c r="P59" s="99">
        <v>6.18275539563209</v>
      </c>
      <c r="Q59" s="107">
        <v>86.6</v>
      </c>
      <c r="R59" s="97">
        <v>0.09</v>
      </c>
      <c r="S59" s="94">
        <v>34.68</v>
      </c>
      <c r="T59" s="99">
        <v>26.75</v>
      </c>
      <c r="U59" s="109">
        <v>8.09</v>
      </c>
      <c r="V59" s="109">
        <v>6.32</v>
      </c>
      <c r="W59" s="109">
        <v>0.12</v>
      </c>
    </row>
    <row r="60" spans="1:23" x14ac:dyDescent="0.25">
      <c r="A60" s="91" t="s">
        <v>43</v>
      </c>
      <c r="B60" s="101">
        <v>39429</v>
      </c>
      <c r="C60" s="96">
        <v>1036</v>
      </c>
      <c r="D60" s="96" t="s">
        <v>57</v>
      </c>
      <c r="E60" s="96" t="s">
        <v>56</v>
      </c>
      <c r="F60" s="97">
        <v>0.10977033463163659</v>
      </c>
      <c r="G60" s="106">
        <v>3.4</v>
      </c>
      <c r="H60" s="97">
        <v>0.67110739860209756</v>
      </c>
      <c r="I60" s="106">
        <v>9.4</v>
      </c>
      <c r="J60" s="97"/>
      <c r="K60" s="106"/>
      <c r="L60" s="99">
        <v>5.7502981965783055</v>
      </c>
      <c r="M60" s="107">
        <v>161.5</v>
      </c>
      <c r="N60" s="100">
        <v>0.41002448524170138</v>
      </c>
      <c r="O60" s="108">
        <v>12.7</v>
      </c>
      <c r="P60" s="99">
        <v>7.0751854469646664</v>
      </c>
      <c r="Q60" s="107">
        <v>99.1</v>
      </c>
      <c r="R60" s="97">
        <v>0.12</v>
      </c>
      <c r="S60" s="94">
        <v>34.503</v>
      </c>
      <c r="T60" s="108">
        <v>25.71</v>
      </c>
      <c r="U60" s="110">
        <v>8.31</v>
      </c>
      <c r="V60" s="109">
        <v>6.28</v>
      </c>
      <c r="W60" s="110">
        <v>0.25</v>
      </c>
    </row>
    <row r="61" spans="1:23" x14ac:dyDescent="0.25">
      <c r="A61" s="91" t="s">
        <v>43</v>
      </c>
      <c r="B61" s="101">
        <v>39517</v>
      </c>
      <c r="C61" s="96">
        <v>938</v>
      </c>
      <c r="D61" s="96" t="s">
        <v>57</v>
      </c>
      <c r="E61" s="96" t="s">
        <v>56</v>
      </c>
      <c r="F61" s="97">
        <v>5.4885167315818294E-2</v>
      </c>
      <c r="G61" s="106">
        <v>1.7</v>
      </c>
      <c r="H61" s="97">
        <v>0.64254963695945511</v>
      </c>
      <c r="I61" s="106">
        <v>9</v>
      </c>
      <c r="J61" s="97">
        <v>5.7115523285284901E-2</v>
      </c>
      <c r="K61" s="106">
        <v>0.8</v>
      </c>
      <c r="L61" s="99">
        <v>5.2340175535418636</v>
      </c>
      <c r="M61" s="107">
        <v>147</v>
      </c>
      <c r="N61" s="100">
        <v>0.42939572076493138</v>
      </c>
      <c r="O61" s="108">
        <v>13.3</v>
      </c>
      <c r="P61" s="99">
        <v>8.7458145030592505</v>
      </c>
      <c r="Q61" s="107">
        <v>122.5</v>
      </c>
      <c r="R61" s="97">
        <v>0.1</v>
      </c>
      <c r="S61" s="94">
        <v>34.786999999999999</v>
      </c>
      <c r="T61" s="108">
        <v>24.97</v>
      </c>
      <c r="U61" s="110">
        <v>8.1</v>
      </c>
      <c r="V61" s="109">
        <v>6.5</v>
      </c>
      <c r="W61" s="110">
        <v>0.2</v>
      </c>
    </row>
    <row r="62" spans="1:23" x14ac:dyDescent="0.25">
      <c r="A62" s="91" t="s">
        <v>43</v>
      </c>
      <c r="B62" s="101">
        <v>39604</v>
      </c>
      <c r="C62" s="96">
        <v>944</v>
      </c>
      <c r="D62" s="96" t="s">
        <v>57</v>
      </c>
      <c r="E62" s="96" t="s">
        <v>56</v>
      </c>
      <c r="F62" s="97">
        <v>9.03990991084066E-2</v>
      </c>
      <c r="G62" s="106">
        <v>2.8</v>
      </c>
      <c r="H62" s="97">
        <v>0.2927170568370851</v>
      </c>
      <c r="I62" s="106">
        <v>4.0999999999999996</v>
      </c>
      <c r="J62" s="97">
        <v>0.15706768903453347</v>
      </c>
      <c r="K62" s="106">
        <v>2.2000000000000002</v>
      </c>
      <c r="L62" s="99">
        <v>18.586103149311924</v>
      </c>
      <c r="M62" s="107">
        <v>522</v>
      </c>
      <c r="N62" s="100">
        <v>0.26151167956360483</v>
      </c>
      <c r="O62" s="108">
        <v>8.1</v>
      </c>
      <c r="P62" s="99">
        <v>8.2460536743130071</v>
      </c>
      <c r="Q62" s="107">
        <v>115.5</v>
      </c>
      <c r="R62" s="111">
        <v>0.08</v>
      </c>
      <c r="S62" s="110">
        <v>34.803400000000003</v>
      </c>
      <c r="T62" s="108">
        <v>24.99</v>
      </c>
      <c r="U62" s="110">
        <v>8.08</v>
      </c>
      <c r="V62" s="110">
        <v>6.78</v>
      </c>
      <c r="W62" s="110">
        <v>0.28999999999999998</v>
      </c>
    </row>
    <row r="63" spans="1:23" x14ac:dyDescent="0.25">
      <c r="A63" s="112" t="s">
        <v>43</v>
      </c>
      <c r="B63" s="101">
        <v>39713</v>
      </c>
      <c r="C63" s="103">
        <v>1047</v>
      </c>
      <c r="D63" s="96" t="s">
        <v>57</v>
      </c>
      <c r="E63" s="96" t="s">
        <v>56</v>
      </c>
      <c r="F63" s="97">
        <v>5.8113706569689963E-2</v>
      </c>
      <c r="G63" s="104">
        <v>1.8</v>
      </c>
      <c r="H63" s="97">
        <v>0.1713465698558547</v>
      </c>
      <c r="I63" s="104">
        <v>2.4</v>
      </c>
      <c r="J63" s="97">
        <v>7.1394404106606121E-2</v>
      </c>
      <c r="K63" s="104">
        <v>1</v>
      </c>
      <c r="L63" s="99">
        <v>2.5600398782289795</v>
      </c>
      <c r="M63" s="107">
        <v>71.900000000000006</v>
      </c>
      <c r="N63" s="100">
        <v>0.24859752254811818</v>
      </c>
      <c r="O63" s="108">
        <v>7.7</v>
      </c>
      <c r="P63" s="99">
        <v>4.9833294066411069</v>
      </c>
      <c r="Q63" s="107">
        <v>69.8</v>
      </c>
      <c r="R63" s="102">
        <v>7.0000000000000007E-2</v>
      </c>
      <c r="S63" s="113">
        <v>34.805</v>
      </c>
      <c r="T63" s="108">
        <v>26.55</v>
      </c>
      <c r="U63" s="109">
        <v>8.01</v>
      </c>
      <c r="V63" s="109">
        <v>6.33</v>
      </c>
      <c r="W63" s="103">
        <v>0.1</v>
      </c>
    </row>
    <row r="64" spans="1:23" x14ac:dyDescent="0.25">
      <c r="A64" s="112" t="s">
        <v>43</v>
      </c>
      <c r="B64" s="101">
        <v>39769</v>
      </c>
      <c r="C64" s="103">
        <v>927</v>
      </c>
      <c r="D64" s="96" t="s">
        <v>57</v>
      </c>
      <c r="E64" s="96" t="s">
        <v>56</v>
      </c>
      <c r="F64" s="97">
        <v>0.16465550194745487</v>
      </c>
      <c r="G64" s="104">
        <v>5.0999999999999996</v>
      </c>
      <c r="H64" s="97">
        <v>0.39980866299699425</v>
      </c>
      <c r="I64" s="104">
        <v>5.6</v>
      </c>
      <c r="J64" s="97">
        <v>0.13564936780255163</v>
      </c>
      <c r="K64" s="104">
        <v>1.9</v>
      </c>
      <c r="L64" s="99">
        <v>3.6460095066849445</v>
      </c>
      <c r="M64" s="107">
        <v>102.4</v>
      </c>
      <c r="N64" s="100">
        <v>0.37128201419524143</v>
      </c>
      <c r="O64" s="103">
        <v>11.5</v>
      </c>
      <c r="P64" s="99">
        <v>6.1327793127574664</v>
      </c>
      <c r="Q64" s="107">
        <v>85.9</v>
      </c>
      <c r="R64" s="102">
        <v>0.33</v>
      </c>
      <c r="S64" s="113">
        <v>34.905000000000001</v>
      </c>
      <c r="T64" s="108">
        <v>25.57</v>
      </c>
      <c r="U64" s="109">
        <v>8.1999999999999993</v>
      </c>
      <c r="V64" s="109">
        <v>6.17</v>
      </c>
      <c r="W64" s="103">
        <v>0.08</v>
      </c>
    </row>
    <row r="65" spans="1:23" x14ac:dyDescent="0.25">
      <c r="A65" s="91" t="s">
        <v>43</v>
      </c>
      <c r="B65" s="101">
        <v>39853</v>
      </c>
      <c r="C65" s="103">
        <v>924</v>
      </c>
      <c r="D65" s="96" t="s">
        <v>57</v>
      </c>
      <c r="E65" s="96" t="s">
        <v>56</v>
      </c>
      <c r="F65" s="97">
        <v>9.03990991084066E-2</v>
      </c>
      <c r="G65" s="104">
        <v>2.8</v>
      </c>
      <c r="H65" s="97">
        <v>9.9952165749248562E-2</v>
      </c>
      <c r="I65" s="104">
        <v>1.4</v>
      </c>
      <c r="J65" s="97">
        <v>0.1213704869812304</v>
      </c>
      <c r="K65" s="104">
        <v>1.7</v>
      </c>
      <c r="L65" s="99">
        <v>1.128696302362429</v>
      </c>
      <c r="M65" s="107">
        <v>31.7</v>
      </c>
      <c r="N65" s="100">
        <v>0.15819842343971158</v>
      </c>
      <c r="O65" s="103">
        <v>4.9000000000000004</v>
      </c>
      <c r="P65" s="99">
        <v>5.7258312093498116</v>
      </c>
      <c r="Q65" s="107">
        <v>80.2</v>
      </c>
      <c r="R65" s="102">
        <v>0.11</v>
      </c>
      <c r="S65" s="113">
        <v>35.048999999999999</v>
      </c>
      <c r="T65" s="108">
        <v>24.86</v>
      </c>
      <c r="U65" s="109">
        <v>8.07</v>
      </c>
      <c r="V65" s="109">
        <v>6.2</v>
      </c>
      <c r="W65" s="103">
        <v>0.01</v>
      </c>
    </row>
    <row r="66" spans="1:23" x14ac:dyDescent="0.25">
      <c r="A66" s="91" t="s">
        <v>43</v>
      </c>
      <c r="B66" s="101">
        <v>39916</v>
      </c>
      <c r="C66" s="103">
        <v>916</v>
      </c>
      <c r="D66" s="96" t="s">
        <v>57</v>
      </c>
      <c r="E66" s="96" t="s">
        <v>56</v>
      </c>
      <c r="F66" s="97">
        <v>0.21631213000940153</v>
      </c>
      <c r="G66" s="104">
        <v>6.7</v>
      </c>
      <c r="H66" s="97">
        <v>0.14992824862387286</v>
      </c>
      <c r="I66" s="104">
        <v>2.1</v>
      </c>
      <c r="J66" s="97">
        <v>0.2427409739624608</v>
      </c>
      <c r="K66" s="104">
        <v>3.4</v>
      </c>
      <c r="L66" s="99">
        <v>2.8163999216677644</v>
      </c>
      <c r="M66" s="107">
        <v>79.099999999999994</v>
      </c>
      <c r="N66" s="100">
        <v>0.51333774136559462</v>
      </c>
      <c r="O66" s="103">
        <v>15.9</v>
      </c>
      <c r="P66" s="99">
        <v>6.5040302141118174</v>
      </c>
      <c r="Q66" s="107">
        <v>91.1</v>
      </c>
      <c r="R66" s="102">
        <v>0.14000000000000001</v>
      </c>
      <c r="S66" s="113">
        <v>34.982999999999997</v>
      </c>
      <c r="T66" s="108">
        <v>23.92</v>
      </c>
      <c r="U66" s="109">
        <v>8.1300000000000008</v>
      </c>
      <c r="V66" s="109">
        <v>5.79</v>
      </c>
      <c r="W66" s="103">
        <v>0.04</v>
      </c>
    </row>
    <row r="67" spans="1:23" x14ac:dyDescent="0.25">
      <c r="A67" s="112" t="s">
        <v>43</v>
      </c>
      <c r="B67" s="101">
        <v>40065</v>
      </c>
      <c r="C67" s="103">
        <v>919</v>
      </c>
      <c r="D67" s="96" t="s">
        <v>57</v>
      </c>
      <c r="E67" s="96" t="s">
        <v>56</v>
      </c>
      <c r="F67" s="97">
        <v>0.1711125804551982</v>
      </c>
      <c r="G67" s="104">
        <v>5.3</v>
      </c>
      <c r="H67" s="97">
        <v>0.49976082874624284</v>
      </c>
      <c r="I67" s="104">
        <v>7</v>
      </c>
      <c r="J67" s="97">
        <v>3.5697202053303061E-2</v>
      </c>
      <c r="K67" s="104">
        <v>0.5</v>
      </c>
      <c r="L67" s="99">
        <v>8.0504174752096276</v>
      </c>
      <c r="M67" s="107">
        <v>226.1</v>
      </c>
      <c r="N67" s="100">
        <v>0.56176583017366954</v>
      </c>
      <c r="O67" s="108">
        <v>17.399999999999999</v>
      </c>
      <c r="P67" s="99">
        <v>7.0966037681966494</v>
      </c>
      <c r="Q67" s="107">
        <v>99.4</v>
      </c>
      <c r="R67" s="102">
        <v>0.11</v>
      </c>
      <c r="S67" s="109">
        <v>35.15</v>
      </c>
      <c r="T67" s="108">
        <v>26.79</v>
      </c>
      <c r="U67" s="109">
        <v>8.2200000000000006</v>
      </c>
      <c r="V67" s="109">
        <v>5.54</v>
      </c>
      <c r="W67" s="103">
        <v>0.16</v>
      </c>
    </row>
    <row r="68" spans="1:23" x14ac:dyDescent="0.25">
      <c r="A68" s="112" t="s">
        <v>43</v>
      </c>
      <c r="B68" s="101">
        <v>40140</v>
      </c>
      <c r="C68" s="103">
        <v>938</v>
      </c>
      <c r="D68" s="96" t="s">
        <v>57</v>
      </c>
      <c r="E68" s="96" t="s">
        <v>56</v>
      </c>
      <c r="F68" s="97">
        <v>2.5828314030973316E-2</v>
      </c>
      <c r="G68" s="104">
        <v>0.8</v>
      </c>
      <c r="H68" s="97">
        <v>0.22132265273047899</v>
      </c>
      <c r="I68" s="104">
        <v>3.1</v>
      </c>
      <c r="J68" s="97">
        <v>0.13564936780255163</v>
      </c>
      <c r="K68" s="104">
        <v>1.9</v>
      </c>
      <c r="L68" s="99">
        <v>9.7025155329262436</v>
      </c>
      <c r="M68" s="107">
        <v>272.5</v>
      </c>
      <c r="N68" s="100">
        <v>0.37451055344911305</v>
      </c>
      <c r="O68" s="103">
        <v>11.6</v>
      </c>
      <c r="P68" s="99">
        <v>5.2474887018355503</v>
      </c>
      <c r="Q68" s="107">
        <v>73.5</v>
      </c>
      <c r="R68" s="102">
        <v>0.06</v>
      </c>
      <c r="S68" s="109">
        <v>35.159999999999997</v>
      </c>
      <c r="T68" s="108">
        <v>25.3</v>
      </c>
      <c r="U68" s="109">
        <v>8.2899999999999991</v>
      </c>
      <c r="V68" s="109">
        <v>6.11</v>
      </c>
      <c r="W68" s="103">
        <v>0.17</v>
      </c>
    </row>
    <row r="69" spans="1:23" x14ac:dyDescent="0.25">
      <c r="A69" s="91" t="s">
        <v>43</v>
      </c>
      <c r="B69" s="101">
        <v>40232</v>
      </c>
      <c r="C69" s="103">
        <v>945</v>
      </c>
      <c r="D69" s="96" t="s">
        <v>57</v>
      </c>
      <c r="E69" s="96" t="s">
        <v>56</v>
      </c>
      <c r="F69" s="97">
        <v>0.16788404120132655</v>
      </c>
      <c r="G69" s="104">
        <v>5.2</v>
      </c>
      <c r="H69" s="97">
        <v>0.38552978217567307</v>
      </c>
      <c r="I69" s="104">
        <v>5.4</v>
      </c>
      <c r="J69" s="97">
        <v>0.49262138833558228</v>
      </c>
      <c r="K69" s="104">
        <v>6.9</v>
      </c>
      <c r="L69" s="99">
        <v>17.638995211051967</v>
      </c>
      <c r="M69" s="107">
        <v>495.4</v>
      </c>
      <c r="N69" s="100">
        <v>0.3809676319568564</v>
      </c>
      <c r="O69" s="108">
        <v>11.8</v>
      </c>
      <c r="P69" s="99">
        <v>4.5192657799481672</v>
      </c>
      <c r="Q69" s="107">
        <v>63.3</v>
      </c>
      <c r="R69" s="102">
        <v>0.06</v>
      </c>
      <c r="S69" s="109">
        <v>35.03</v>
      </c>
      <c r="T69" s="108">
        <v>24.58</v>
      </c>
      <c r="U69" s="109">
        <v>8.1999999999999993</v>
      </c>
      <c r="V69" s="109">
        <v>6.22</v>
      </c>
      <c r="W69" s="103">
        <v>0.2</v>
      </c>
    </row>
    <row r="70" spans="1:23" x14ac:dyDescent="0.25">
      <c r="A70" s="91" t="s">
        <v>43</v>
      </c>
      <c r="B70" s="101">
        <v>40323</v>
      </c>
      <c r="C70" s="103">
        <v>1104</v>
      </c>
      <c r="D70" s="96" t="s">
        <v>57</v>
      </c>
      <c r="E70" s="96" t="s">
        <v>56</v>
      </c>
      <c r="F70" s="97">
        <v>2.259977477710165E-2</v>
      </c>
      <c r="G70" s="104">
        <v>0.7</v>
      </c>
      <c r="H70" s="97">
        <v>5.7115523285284901E-2</v>
      </c>
      <c r="I70" s="104">
        <v>0.8</v>
      </c>
      <c r="J70" s="97">
        <v>4.9976082874624281E-2</v>
      </c>
      <c r="K70" s="104">
        <v>0.7</v>
      </c>
      <c r="L70" s="99">
        <v>13.743746773245981</v>
      </c>
      <c r="M70" s="107">
        <v>386</v>
      </c>
      <c r="N70" s="100">
        <v>0.2905685328484498</v>
      </c>
      <c r="O70" s="103">
        <v>9</v>
      </c>
      <c r="P70" s="99">
        <v>3.2413059464399177</v>
      </c>
      <c r="Q70" s="107">
        <v>45.4</v>
      </c>
      <c r="R70" s="102">
        <v>0.08</v>
      </c>
      <c r="S70" s="109">
        <v>35</v>
      </c>
      <c r="T70" s="108">
        <v>24.91</v>
      </c>
      <c r="U70" s="109">
        <v>8.2200000000000006</v>
      </c>
      <c r="V70" s="109">
        <v>6.85</v>
      </c>
      <c r="W70" s="103">
        <v>0.1</v>
      </c>
    </row>
    <row r="71" spans="1:23" x14ac:dyDescent="0.25">
      <c r="A71" s="112" t="s">
        <v>43</v>
      </c>
      <c r="B71" s="101">
        <v>40400</v>
      </c>
      <c r="C71" s="103">
        <v>945</v>
      </c>
      <c r="D71" s="96" t="s">
        <v>57</v>
      </c>
      <c r="E71" s="96" t="s">
        <v>56</v>
      </c>
      <c r="F71" s="97">
        <v>4.8428088808074969E-2</v>
      </c>
      <c r="G71" s="104">
        <v>1.5</v>
      </c>
      <c r="H71" s="97">
        <v>0.85673284927927351</v>
      </c>
      <c r="I71" s="104">
        <v>12</v>
      </c>
      <c r="J71" s="97">
        <v>4.9976082874624281E-2</v>
      </c>
      <c r="K71" s="104">
        <v>0.7</v>
      </c>
      <c r="L71" s="99">
        <v>6.1668832671663312</v>
      </c>
      <c r="M71" s="107">
        <v>173.2</v>
      </c>
      <c r="N71" s="100">
        <v>0.29379707210232148</v>
      </c>
      <c r="O71" s="103">
        <v>9.1</v>
      </c>
      <c r="P71" s="99">
        <v>3.4055130758851124</v>
      </c>
      <c r="Q71" s="107">
        <v>47.7</v>
      </c>
      <c r="R71" s="102">
        <v>0.04</v>
      </c>
      <c r="S71" s="109">
        <v>34.31</v>
      </c>
      <c r="T71" s="109">
        <v>25.95</v>
      </c>
      <c r="U71" s="109">
        <v>8.24</v>
      </c>
      <c r="V71" s="109">
        <v>6.38</v>
      </c>
      <c r="W71" s="109">
        <v>0.12</v>
      </c>
    </row>
    <row r="72" spans="1:23" x14ac:dyDescent="0.25">
      <c r="A72" s="112" t="s">
        <v>43</v>
      </c>
      <c r="B72" s="101">
        <v>40490</v>
      </c>
      <c r="C72" s="103">
        <v>934</v>
      </c>
      <c r="D72" s="96" t="s">
        <v>57</v>
      </c>
      <c r="E72" s="96" t="s">
        <v>56</v>
      </c>
      <c r="F72" s="97">
        <v>1.6142696269358322E-2</v>
      </c>
      <c r="G72" s="104">
        <v>0.5</v>
      </c>
      <c r="H72" s="97">
        <v>0.14278880821321224</v>
      </c>
      <c r="I72" s="104">
        <v>2</v>
      </c>
      <c r="J72" s="97">
        <v>0.1213704869812304</v>
      </c>
      <c r="K72" s="106">
        <v>1.7</v>
      </c>
      <c r="L72" s="99">
        <v>3.4893450356945754</v>
      </c>
      <c r="M72" s="107">
        <v>98</v>
      </c>
      <c r="N72" s="100">
        <v>0.4067959459878297</v>
      </c>
      <c r="O72" s="103">
        <v>12.6</v>
      </c>
      <c r="P72" s="99">
        <v>3.9909471895592823</v>
      </c>
      <c r="Q72" s="107">
        <v>55.9</v>
      </c>
      <c r="R72" s="102">
        <v>0.03</v>
      </c>
      <c r="S72" s="109">
        <v>35.25</v>
      </c>
      <c r="T72" s="109">
        <v>26.42</v>
      </c>
      <c r="U72" s="109">
        <v>8.25</v>
      </c>
      <c r="V72" s="109">
        <v>6.13</v>
      </c>
      <c r="W72" s="109">
        <v>0.08</v>
      </c>
    </row>
    <row r="73" spans="1:23" x14ac:dyDescent="0.25">
      <c r="A73" s="91" t="s">
        <v>43</v>
      </c>
      <c r="B73" s="101">
        <v>40554</v>
      </c>
      <c r="C73" s="103">
        <v>945</v>
      </c>
      <c r="D73" s="96" t="s">
        <v>57</v>
      </c>
      <c r="E73" s="96" t="s">
        <v>56</v>
      </c>
      <c r="F73" s="97">
        <v>0.13882718791648158</v>
      </c>
      <c r="G73" s="104">
        <v>4.3</v>
      </c>
      <c r="H73" s="97">
        <v>0.5354580307995459</v>
      </c>
      <c r="I73" s="104">
        <v>7.5</v>
      </c>
      <c r="J73" s="97">
        <v>6.4254963695945508E-2</v>
      </c>
      <c r="K73" s="106">
        <v>0.9</v>
      </c>
      <c r="L73" s="99">
        <v>3.7029784052268964</v>
      </c>
      <c r="M73" s="103">
        <v>104</v>
      </c>
      <c r="N73" s="100">
        <v>0.50688066285785127</v>
      </c>
      <c r="O73" s="103">
        <v>15.7</v>
      </c>
      <c r="P73" s="99">
        <v>4.5335446607694889</v>
      </c>
      <c r="Q73" s="107">
        <v>63.5</v>
      </c>
      <c r="R73" s="102">
        <v>0.06</v>
      </c>
      <c r="S73" s="109">
        <v>35.020000000000003</v>
      </c>
      <c r="T73" s="109">
        <v>24.97</v>
      </c>
      <c r="U73" s="109">
        <v>8.1999999999999993</v>
      </c>
      <c r="V73" s="109">
        <v>6.46</v>
      </c>
      <c r="W73" s="109">
        <v>0.09</v>
      </c>
    </row>
    <row r="74" spans="1:23" x14ac:dyDescent="0.25">
      <c r="A74" s="91" t="s">
        <v>43</v>
      </c>
      <c r="B74" s="101">
        <v>40659</v>
      </c>
      <c r="C74" s="103">
        <v>945</v>
      </c>
      <c r="D74" s="96" t="s">
        <v>57</v>
      </c>
      <c r="E74" s="96" t="s">
        <v>56</v>
      </c>
      <c r="F74" s="97">
        <v>0.14205572717035325</v>
      </c>
      <c r="G74" s="104">
        <v>4.4000000000000004</v>
      </c>
      <c r="H74" s="97">
        <v>0.52831859038888529</v>
      </c>
      <c r="I74" s="104">
        <v>7.4</v>
      </c>
      <c r="J74" s="97">
        <v>4.9976082874624281E-2</v>
      </c>
      <c r="K74" s="106">
        <v>0.7</v>
      </c>
      <c r="L74" s="99">
        <v>3.3469227893396951</v>
      </c>
      <c r="M74" s="103">
        <v>94</v>
      </c>
      <c r="N74" s="100">
        <v>0.471366731065263</v>
      </c>
      <c r="O74" s="103">
        <v>14.6</v>
      </c>
      <c r="P74" s="99">
        <v>3.7696245368288031</v>
      </c>
      <c r="Q74" s="107">
        <v>52.8</v>
      </c>
      <c r="R74" s="102">
        <v>0.06</v>
      </c>
      <c r="S74" s="109">
        <v>34.950000000000003</v>
      </c>
      <c r="T74" s="109">
        <v>25.02</v>
      </c>
      <c r="U74" s="109">
        <v>8.2100000000000009</v>
      </c>
      <c r="V74" s="109">
        <v>6.5</v>
      </c>
      <c r="W74" s="109">
        <v>0.2</v>
      </c>
    </row>
    <row r="75" spans="1:23" x14ac:dyDescent="0.25">
      <c r="A75" s="112" t="s">
        <v>43</v>
      </c>
      <c r="B75" s="101">
        <v>40750</v>
      </c>
      <c r="C75" s="103">
        <v>957</v>
      </c>
      <c r="D75" s="96" t="s">
        <v>57</v>
      </c>
      <c r="E75" s="96" t="s">
        <v>56</v>
      </c>
      <c r="F75" s="97">
        <v>0.1904838159784282</v>
      </c>
      <c r="G75" s="104">
        <v>5.9</v>
      </c>
      <c r="H75" s="97">
        <v>0.32841425889038811</v>
      </c>
      <c r="I75" s="104">
        <v>4.5999999999999996</v>
      </c>
      <c r="J75" s="97">
        <v>0.12850992739189102</v>
      </c>
      <c r="K75" s="104">
        <v>1.8</v>
      </c>
      <c r="L75" s="99">
        <v>2.449662637303947</v>
      </c>
      <c r="M75" s="107">
        <v>68.8</v>
      </c>
      <c r="N75" s="100">
        <v>0.48428088808074965</v>
      </c>
      <c r="O75" s="103">
        <v>15</v>
      </c>
      <c r="P75" s="99">
        <v>4.4407319354309012</v>
      </c>
      <c r="Q75" s="107">
        <v>62.2</v>
      </c>
      <c r="R75" s="102">
        <v>0.04</v>
      </c>
      <c r="S75" s="109">
        <v>34.799999999999997</v>
      </c>
      <c r="T75" s="109">
        <v>25.98</v>
      </c>
      <c r="U75" s="109">
        <v>8.25</v>
      </c>
      <c r="V75" s="109">
        <v>6.39</v>
      </c>
      <c r="W75" s="109">
        <v>0.06</v>
      </c>
    </row>
    <row r="76" spans="1:23" x14ac:dyDescent="0.25">
      <c r="A76" s="112" t="s">
        <v>43</v>
      </c>
      <c r="B76" s="101">
        <v>40834</v>
      </c>
      <c r="C76" s="103">
        <v>935</v>
      </c>
      <c r="D76" s="96" t="s">
        <v>57</v>
      </c>
      <c r="E76" s="96" t="s">
        <v>56</v>
      </c>
      <c r="F76" s="97">
        <v>4.1971010300331638E-2</v>
      </c>
      <c r="G76" s="104">
        <v>1.3</v>
      </c>
      <c r="H76" s="97">
        <v>0.28557761642642449</v>
      </c>
      <c r="I76" s="104">
        <v>4</v>
      </c>
      <c r="J76" s="97">
        <v>0.25701985478378203</v>
      </c>
      <c r="K76" s="104">
        <v>3.6</v>
      </c>
      <c r="L76" s="99">
        <v>2.5778426590233399</v>
      </c>
      <c r="M76" s="107">
        <v>72.400000000000006</v>
      </c>
      <c r="N76" s="100">
        <v>0.30993976837167975</v>
      </c>
      <c r="O76" s="103">
        <v>9.6</v>
      </c>
      <c r="P76" s="99">
        <v>4.8262617176065739</v>
      </c>
      <c r="Q76" s="107">
        <v>67.599999999999994</v>
      </c>
      <c r="R76" s="102">
        <v>0.1</v>
      </c>
      <c r="S76" s="109">
        <v>35.03</v>
      </c>
      <c r="T76" s="109">
        <v>26.52</v>
      </c>
      <c r="U76" s="109">
        <v>8.1999999999999993</v>
      </c>
      <c r="V76" s="109">
        <v>6.57</v>
      </c>
      <c r="W76" s="109">
        <v>0.12</v>
      </c>
    </row>
    <row r="77" spans="1:23" x14ac:dyDescent="0.25">
      <c r="A77" s="91" t="s">
        <v>43</v>
      </c>
      <c r="B77" s="101">
        <v>40933</v>
      </c>
      <c r="C77" s="103">
        <v>958</v>
      </c>
      <c r="D77" s="96" t="s">
        <v>57</v>
      </c>
      <c r="E77" s="96" t="s">
        <v>56</v>
      </c>
      <c r="F77" s="97">
        <v>0.1000847168700216</v>
      </c>
      <c r="G77" s="104">
        <v>3.1</v>
      </c>
      <c r="H77" s="97">
        <v>0.29985649724774571</v>
      </c>
      <c r="I77" s="104">
        <v>4.2</v>
      </c>
      <c r="J77" s="97">
        <v>0.1142310465705698</v>
      </c>
      <c r="K77" s="104">
        <v>1.6</v>
      </c>
      <c r="L77" s="99">
        <v>3.560556158872016</v>
      </c>
      <c r="M77" s="107">
        <v>100</v>
      </c>
      <c r="N77" s="100">
        <v>0.44230987778041803</v>
      </c>
      <c r="O77" s="108">
        <v>13.7</v>
      </c>
      <c r="P77" s="99">
        <v>5.7044128881178295</v>
      </c>
      <c r="Q77" s="107">
        <v>79.900000000000006</v>
      </c>
      <c r="R77" s="102">
        <v>0.05</v>
      </c>
      <c r="S77" s="109">
        <v>34.979999999999997</v>
      </c>
      <c r="T77" s="109">
        <v>24.66</v>
      </c>
      <c r="U77" s="109">
        <v>8.18</v>
      </c>
      <c r="V77" s="109">
        <v>6.57</v>
      </c>
      <c r="W77" s="109">
        <v>0.12</v>
      </c>
    </row>
    <row r="78" spans="1:23" x14ac:dyDescent="0.25">
      <c r="A78" s="91" t="s">
        <v>43</v>
      </c>
      <c r="B78" s="101">
        <v>41023</v>
      </c>
      <c r="C78" s="103">
        <v>1026</v>
      </c>
      <c r="D78" s="96" t="s">
        <v>57</v>
      </c>
      <c r="E78" s="96" t="s">
        <v>56</v>
      </c>
      <c r="F78" s="97">
        <v>0.11945595239325159</v>
      </c>
      <c r="G78" s="104">
        <v>3.7</v>
      </c>
      <c r="H78" s="97">
        <v>0.26415929519444264</v>
      </c>
      <c r="I78" s="104">
        <v>3.7</v>
      </c>
      <c r="J78" s="97">
        <v>0.2284620931411396</v>
      </c>
      <c r="K78" s="104">
        <v>3.2</v>
      </c>
      <c r="L78" s="99">
        <v>3.1297288636485021</v>
      </c>
      <c r="M78" s="107">
        <v>87.9</v>
      </c>
      <c r="N78" s="100">
        <v>0.39065324971847137</v>
      </c>
      <c r="O78" s="103">
        <v>12.1</v>
      </c>
      <c r="P78" s="99">
        <v>3.7910428580607851</v>
      </c>
      <c r="Q78" s="107">
        <v>53.1</v>
      </c>
      <c r="R78" s="102">
        <v>0.12</v>
      </c>
      <c r="S78" s="109">
        <v>35.07</v>
      </c>
      <c r="T78" s="109">
        <v>24.75</v>
      </c>
      <c r="U78" s="109">
        <v>8.2100000000000009</v>
      </c>
      <c r="V78" s="109">
        <v>6.66</v>
      </c>
      <c r="W78" s="109">
        <v>0.24</v>
      </c>
    </row>
    <row r="79" spans="1:23" x14ac:dyDescent="0.25">
      <c r="A79" s="112" t="s">
        <v>43</v>
      </c>
      <c r="B79" s="101">
        <v>41114</v>
      </c>
      <c r="C79" s="107">
        <v>943</v>
      </c>
      <c r="D79" s="96" t="s">
        <v>57</v>
      </c>
      <c r="E79" s="96" t="s">
        <v>56</v>
      </c>
      <c r="F79" s="97">
        <v>3.8742471046459968E-2</v>
      </c>
      <c r="G79" s="104">
        <v>1.2</v>
      </c>
      <c r="H79" s="97">
        <v>0.49262138833558228</v>
      </c>
      <c r="I79" s="104">
        <v>6.9</v>
      </c>
      <c r="J79" s="97">
        <v>0.34983258012237001</v>
      </c>
      <c r="K79" s="104">
        <v>4.9000000000000004</v>
      </c>
      <c r="L79" s="99">
        <v>2.275195385519218</v>
      </c>
      <c r="M79" s="107">
        <v>63.9</v>
      </c>
      <c r="N79" s="100">
        <v>0.3422251609103964</v>
      </c>
      <c r="O79" s="103">
        <v>10.6</v>
      </c>
      <c r="P79" s="99">
        <v>5.0475843703370531</v>
      </c>
      <c r="Q79" s="107">
        <v>70.7</v>
      </c>
      <c r="R79" s="102">
        <v>7.0000000000000007E-2</v>
      </c>
      <c r="S79" s="109">
        <v>35.07</v>
      </c>
      <c r="T79" s="109">
        <v>26.31</v>
      </c>
      <c r="U79" s="109">
        <v>8.2200000000000006</v>
      </c>
      <c r="V79" s="109">
        <v>6.42</v>
      </c>
      <c r="W79" s="109">
        <v>0.03</v>
      </c>
    </row>
    <row r="80" spans="1:23" x14ac:dyDescent="0.25">
      <c r="A80" s="112" t="s">
        <v>43</v>
      </c>
      <c r="B80" s="101">
        <v>41240</v>
      </c>
      <c r="C80" s="107">
        <v>940</v>
      </c>
      <c r="D80" s="96" t="s">
        <v>57</v>
      </c>
      <c r="E80" s="96" t="s">
        <v>56</v>
      </c>
      <c r="F80" s="97">
        <v>0.11945595239325159</v>
      </c>
      <c r="G80" s="104">
        <v>3.7</v>
      </c>
      <c r="H80" s="97">
        <v>1.0994738232417343</v>
      </c>
      <c r="I80" s="104">
        <v>15.4</v>
      </c>
      <c r="J80" s="97">
        <v>0.44978474587161854</v>
      </c>
      <c r="K80" s="104">
        <v>6.3</v>
      </c>
      <c r="L80" s="99">
        <v>8.5738192305638155</v>
      </c>
      <c r="M80" s="107">
        <v>240.8</v>
      </c>
      <c r="N80" s="100">
        <v>0.34868223941813981</v>
      </c>
      <c r="O80" s="103">
        <v>10.8</v>
      </c>
      <c r="P80" s="99">
        <v>4.1337359977724946</v>
      </c>
      <c r="Q80" s="107">
        <v>57.9</v>
      </c>
      <c r="R80" s="102">
        <v>0.05</v>
      </c>
      <c r="S80" s="109">
        <v>35.049999999999997</v>
      </c>
      <c r="T80" s="109">
        <v>25.05</v>
      </c>
      <c r="U80" s="109">
        <v>8.1999999999999993</v>
      </c>
      <c r="V80" s="109">
        <v>6.72</v>
      </c>
      <c r="W80" s="109">
        <v>0.28000000000000003</v>
      </c>
    </row>
    <row r="81" spans="1:28" x14ac:dyDescent="0.25">
      <c r="A81" s="91" t="s">
        <v>43</v>
      </c>
      <c r="B81" s="101">
        <v>41298</v>
      </c>
      <c r="C81" s="107">
        <v>946</v>
      </c>
      <c r="D81" s="96" t="s">
        <v>57</v>
      </c>
      <c r="E81" s="96" t="s">
        <v>56</v>
      </c>
      <c r="F81" s="97">
        <v>6.779932433130495E-2</v>
      </c>
      <c r="G81" s="104">
        <v>2.1</v>
      </c>
      <c r="H81" s="97">
        <v>7.1394404106606127E-3</v>
      </c>
      <c r="I81" s="104">
        <v>0.1</v>
      </c>
      <c r="J81" s="97">
        <v>0.20704377190915774</v>
      </c>
      <c r="K81" s="104">
        <v>2.9</v>
      </c>
      <c r="L81" s="99">
        <v>0.92574460130672409</v>
      </c>
      <c r="M81" s="107">
        <v>26</v>
      </c>
      <c r="N81" s="100">
        <v>0.4067959459878297</v>
      </c>
      <c r="O81" s="103">
        <v>12.6</v>
      </c>
      <c r="P81" s="99">
        <v>4.8476800388385559</v>
      </c>
      <c r="Q81" s="107">
        <v>67.900000000000006</v>
      </c>
      <c r="R81" s="102">
        <v>0.03</v>
      </c>
      <c r="S81" s="109">
        <v>35.04</v>
      </c>
      <c r="T81" s="109">
        <v>24.7</v>
      </c>
      <c r="U81" s="109">
        <v>8.1999999999999993</v>
      </c>
      <c r="V81" s="109">
        <v>6.25</v>
      </c>
      <c r="W81" s="109">
        <v>0.1</v>
      </c>
    </row>
    <row r="82" spans="1:28" x14ac:dyDescent="0.25">
      <c r="A82" s="91" t="s">
        <v>43</v>
      </c>
      <c r="B82" s="101">
        <v>41380</v>
      </c>
      <c r="C82" s="107">
        <v>950</v>
      </c>
      <c r="D82" s="96" t="s">
        <v>57</v>
      </c>
      <c r="E82" s="96" t="s">
        <v>56</v>
      </c>
      <c r="F82" s="97">
        <v>0.1452842664242249</v>
      </c>
      <c r="G82" s="104">
        <v>4.5</v>
      </c>
      <c r="H82" s="97">
        <v>0.46406362669293977</v>
      </c>
      <c r="I82" s="104">
        <v>6.5</v>
      </c>
      <c r="J82" s="97">
        <v>0.1142310465705698</v>
      </c>
      <c r="K82" s="104">
        <v>1.6</v>
      </c>
      <c r="L82" s="99">
        <v>2.0651225721457691</v>
      </c>
      <c r="M82" s="107">
        <v>58</v>
      </c>
      <c r="N82" s="100">
        <v>0.46813819181139132</v>
      </c>
      <c r="O82" s="103">
        <v>14.5</v>
      </c>
      <c r="P82" s="99">
        <v>5.811504494277739</v>
      </c>
      <c r="Q82" s="107">
        <v>81.400000000000006</v>
      </c>
      <c r="R82" s="102">
        <v>0.02</v>
      </c>
      <c r="S82" s="109">
        <v>35.14</v>
      </c>
      <c r="T82" s="109">
        <v>24.92</v>
      </c>
      <c r="U82" s="109">
        <v>8.2100000000000009</v>
      </c>
      <c r="V82" s="109">
        <v>6.83</v>
      </c>
      <c r="W82" s="109">
        <v>0.06</v>
      </c>
    </row>
    <row r="83" spans="1:28" x14ac:dyDescent="0.25">
      <c r="A83" s="112" t="s">
        <v>43</v>
      </c>
      <c r="B83" s="101">
        <v>41487</v>
      </c>
      <c r="C83" s="107">
        <v>859</v>
      </c>
      <c r="D83" s="96" t="s">
        <v>57</v>
      </c>
      <c r="E83" s="96" t="s">
        <v>56</v>
      </c>
      <c r="F83" s="100">
        <v>4.1971010300331638E-2</v>
      </c>
      <c r="G83" s="99">
        <v>1.3</v>
      </c>
      <c r="H83" s="100">
        <v>0.29985649724774571</v>
      </c>
      <c r="I83" s="99">
        <v>4.2</v>
      </c>
      <c r="J83" s="100">
        <v>7.1394404106606121E-2</v>
      </c>
      <c r="K83" s="99">
        <v>1</v>
      </c>
      <c r="L83" s="99">
        <v>5.3087892328781754</v>
      </c>
      <c r="M83" s="96">
        <v>149.1</v>
      </c>
      <c r="N83" s="100">
        <v>0.4067959459878297</v>
      </c>
      <c r="O83" s="99">
        <v>12.6</v>
      </c>
      <c r="P83" s="99">
        <v>4.8619589196598767</v>
      </c>
      <c r="Q83" s="96">
        <v>68.099999999999994</v>
      </c>
      <c r="R83" s="100">
        <v>0.08</v>
      </c>
      <c r="S83" s="100">
        <v>35.07</v>
      </c>
      <c r="T83" s="99">
        <v>26.05</v>
      </c>
      <c r="U83" s="100">
        <v>8.25</v>
      </c>
      <c r="V83" s="100">
        <v>6.63</v>
      </c>
      <c r="W83" s="100">
        <v>0.18</v>
      </c>
    </row>
    <row r="84" spans="1:28" x14ac:dyDescent="0.25">
      <c r="A84" s="112" t="s">
        <v>43</v>
      </c>
      <c r="B84" s="101">
        <v>41576</v>
      </c>
      <c r="C84" s="107">
        <v>935</v>
      </c>
      <c r="D84" s="96" t="s">
        <v>57</v>
      </c>
      <c r="E84" s="96" t="s">
        <v>56</v>
      </c>
      <c r="F84" s="100">
        <v>0.16465550194745487</v>
      </c>
      <c r="G84" s="99">
        <v>5.0999999999999996</v>
      </c>
      <c r="H84" s="100">
        <v>0.20704377190915774</v>
      </c>
      <c r="I84" s="99">
        <v>2.9</v>
      </c>
      <c r="J84" s="100">
        <v>0.34269313971170939</v>
      </c>
      <c r="K84" s="99">
        <v>4.8</v>
      </c>
      <c r="L84" s="99">
        <v>1.8657314272489363</v>
      </c>
      <c r="M84" s="96">
        <v>52.4</v>
      </c>
      <c r="N84" s="100">
        <v>0.4261671815110597</v>
      </c>
      <c r="O84" s="99">
        <v>13.2</v>
      </c>
      <c r="P84" s="99">
        <v>6.1042215511148239</v>
      </c>
      <c r="Q84" s="96">
        <v>85.5</v>
      </c>
      <c r="R84" s="100">
        <v>0.02</v>
      </c>
      <c r="S84" s="100">
        <v>35.29</v>
      </c>
      <c r="T84" s="99">
        <v>27.05</v>
      </c>
      <c r="U84" s="100">
        <v>8.2200000000000006</v>
      </c>
      <c r="V84" s="100">
        <v>6.06</v>
      </c>
      <c r="W84" s="100">
        <v>0.21</v>
      </c>
    </row>
    <row r="85" spans="1:28" x14ac:dyDescent="0.25">
      <c r="A85" s="91" t="s">
        <v>43</v>
      </c>
      <c r="B85" s="101">
        <v>41674</v>
      </c>
      <c r="C85" s="107">
        <v>936</v>
      </c>
      <c r="D85" s="96" t="s">
        <v>57</v>
      </c>
      <c r="E85" s="96" t="s">
        <v>56</v>
      </c>
      <c r="F85" s="100">
        <v>0.10331325612389326</v>
      </c>
      <c r="G85" s="99">
        <v>3.2</v>
      </c>
      <c r="H85" s="100">
        <v>0.39980866299699425</v>
      </c>
      <c r="I85" s="99">
        <v>5.6</v>
      </c>
      <c r="J85" s="100">
        <v>0.37839034176501246</v>
      </c>
      <c r="K85" s="99">
        <v>5.3</v>
      </c>
      <c r="L85" s="99">
        <v>3.6139645012550963</v>
      </c>
      <c r="M85" s="96">
        <v>101.5</v>
      </c>
      <c r="N85" s="100">
        <v>0.42939572076493138</v>
      </c>
      <c r="O85" s="99">
        <v>13.3</v>
      </c>
      <c r="P85" s="99">
        <v>8.6030256948460373</v>
      </c>
      <c r="Q85" s="96">
        <v>120.5</v>
      </c>
      <c r="R85" s="100">
        <v>0.02</v>
      </c>
      <c r="S85" s="100">
        <v>34.89</v>
      </c>
      <c r="T85" s="99">
        <v>25.22</v>
      </c>
      <c r="U85" s="100">
        <v>8.2100000000000009</v>
      </c>
      <c r="V85" s="100">
        <v>6.3</v>
      </c>
      <c r="W85" s="100">
        <v>0.17</v>
      </c>
    </row>
    <row r="86" spans="1:28" x14ac:dyDescent="0.25">
      <c r="A86" s="91" t="s">
        <v>43</v>
      </c>
      <c r="B86" s="101">
        <v>41765</v>
      </c>
      <c r="C86" s="107">
        <v>933</v>
      </c>
      <c r="D86" s="96" t="s">
        <v>57</v>
      </c>
      <c r="E86" s="96" t="s">
        <v>56</v>
      </c>
      <c r="F86" s="100">
        <v>0.16142696269358323</v>
      </c>
      <c r="G86" s="99">
        <v>5</v>
      </c>
      <c r="H86" s="100">
        <v>0.59257355408483081</v>
      </c>
      <c r="I86" s="99">
        <v>8.3000000000000007</v>
      </c>
      <c r="J86" s="100">
        <v>0.55687635203152774</v>
      </c>
      <c r="K86" s="99">
        <v>7.8</v>
      </c>
      <c r="L86" s="99">
        <v>3.5463139342365277</v>
      </c>
      <c r="M86" s="96">
        <v>99.6</v>
      </c>
      <c r="N86" s="100">
        <v>0.4455384170342897</v>
      </c>
      <c r="O86" s="99">
        <v>13.8</v>
      </c>
      <c r="P86" s="99">
        <v>6.282707561381339</v>
      </c>
      <c r="Q86" s="96">
        <v>88</v>
      </c>
      <c r="R86" s="100">
        <v>0.06</v>
      </c>
      <c r="S86" s="100">
        <v>34.71</v>
      </c>
      <c r="T86" s="99">
        <v>25.84</v>
      </c>
      <c r="U86" s="100">
        <v>8.2200000000000006</v>
      </c>
      <c r="V86" s="100">
        <v>6.36</v>
      </c>
      <c r="W86" s="100">
        <v>0.16</v>
      </c>
    </row>
    <row r="87" spans="1:28" x14ac:dyDescent="0.25">
      <c r="A87" s="112" t="s">
        <v>43</v>
      </c>
      <c r="B87" s="101">
        <v>41856</v>
      </c>
      <c r="C87" s="107">
        <v>949</v>
      </c>
      <c r="D87" s="96" t="s">
        <v>57</v>
      </c>
      <c r="E87" s="96" t="s">
        <v>56</v>
      </c>
      <c r="F87" s="100">
        <v>0.1904838159784282</v>
      </c>
      <c r="G87" s="99">
        <v>5.9</v>
      </c>
      <c r="H87" s="100">
        <v>0.37125090135435185</v>
      </c>
      <c r="I87" s="99">
        <v>5.2</v>
      </c>
      <c r="J87" s="100">
        <v>0.32127481847972755</v>
      </c>
      <c r="K87" s="99">
        <v>4.5</v>
      </c>
      <c r="L87" s="99">
        <v>2.3677698456498906</v>
      </c>
      <c r="M87" s="96">
        <v>66.5</v>
      </c>
      <c r="N87" s="100">
        <v>0.55208021241205463</v>
      </c>
      <c r="O87" s="99">
        <v>17.100000000000001</v>
      </c>
      <c r="P87" s="99">
        <v>5.4973691162086711</v>
      </c>
      <c r="Q87" s="96">
        <v>77</v>
      </c>
      <c r="R87" s="100">
        <v>0.1</v>
      </c>
      <c r="S87" s="100">
        <v>34.950000000000003</v>
      </c>
      <c r="T87" s="99">
        <v>26.82</v>
      </c>
      <c r="U87" s="100">
        <v>8.2100000000000009</v>
      </c>
      <c r="V87" s="100">
        <v>6.07</v>
      </c>
      <c r="W87" s="100">
        <v>0.15</v>
      </c>
    </row>
    <row r="88" spans="1:28" x14ac:dyDescent="0.25">
      <c r="A88" s="112" t="s">
        <v>43</v>
      </c>
      <c r="B88" s="101">
        <v>41960</v>
      </c>
      <c r="C88" s="107">
        <v>1127</v>
      </c>
      <c r="D88" s="96" t="s">
        <v>57</v>
      </c>
      <c r="E88" s="96" t="s">
        <v>56</v>
      </c>
      <c r="F88" s="100">
        <v>0.15496988418583987</v>
      </c>
      <c r="G88" s="99">
        <v>4.8</v>
      </c>
      <c r="H88" s="100">
        <v>0.15706768903453347</v>
      </c>
      <c r="I88" s="99">
        <v>2.2000000000000002</v>
      </c>
      <c r="J88" s="100">
        <v>0.2927170568370851</v>
      </c>
      <c r="K88" s="99">
        <v>4.0999999999999996</v>
      </c>
      <c r="L88" s="99">
        <v>0.36673728436381764</v>
      </c>
      <c r="M88" s="96">
        <v>10.3</v>
      </c>
      <c r="N88" s="100">
        <v>0.4261671815110597</v>
      </c>
      <c r="O88" s="99">
        <v>13.2</v>
      </c>
      <c r="P88" s="99">
        <v>6.1042215511148239</v>
      </c>
      <c r="Q88" s="96">
        <v>85.5</v>
      </c>
      <c r="R88" s="100">
        <v>0.1</v>
      </c>
      <c r="S88" s="100">
        <v>35.020000000000003</v>
      </c>
      <c r="T88" s="99">
        <v>27.08</v>
      </c>
      <c r="U88" s="100">
        <v>8.2100000000000009</v>
      </c>
      <c r="V88" s="100">
        <v>6.79</v>
      </c>
      <c r="W88" s="100">
        <v>0.2</v>
      </c>
    </row>
    <row r="89" spans="1:28" x14ac:dyDescent="0.25">
      <c r="A89" s="91" t="s">
        <v>43</v>
      </c>
      <c r="B89" s="101">
        <v>42066</v>
      </c>
      <c r="C89" s="107">
        <v>941</v>
      </c>
      <c r="D89" s="96" t="s">
        <v>57</v>
      </c>
      <c r="E89" s="96" t="s">
        <v>56</v>
      </c>
      <c r="F89" s="100">
        <v>3.8742471046459968E-2</v>
      </c>
      <c r="G89" s="99">
        <v>1.2</v>
      </c>
      <c r="H89" s="100">
        <v>0.51403970956756406</v>
      </c>
      <c r="I89" s="99">
        <v>7.2</v>
      </c>
      <c r="J89" s="100">
        <v>7.8533844517266735E-2</v>
      </c>
      <c r="K89" s="99">
        <v>1.1000000000000001</v>
      </c>
      <c r="L89" s="99">
        <v>2.64905378220078</v>
      </c>
      <c r="M89" s="96">
        <v>74.400000000000006</v>
      </c>
      <c r="N89" s="100">
        <v>0.32608246464103807</v>
      </c>
      <c r="O89" s="99">
        <v>10.1</v>
      </c>
      <c r="P89" s="99">
        <v>7.5820857161215702</v>
      </c>
      <c r="Q89" s="96">
        <v>106.2</v>
      </c>
      <c r="R89" s="100">
        <v>0.06</v>
      </c>
      <c r="S89" s="100">
        <v>34.799999999999997</v>
      </c>
      <c r="T89" s="99">
        <v>25.48</v>
      </c>
      <c r="U89" s="100">
        <v>8.1300000000000008</v>
      </c>
      <c r="V89" s="100">
        <v>6.77</v>
      </c>
      <c r="W89" s="100">
        <v>0.21</v>
      </c>
    </row>
    <row r="90" spans="1:28" x14ac:dyDescent="0.25">
      <c r="A90" s="91" t="s">
        <v>43</v>
      </c>
      <c r="B90" s="101">
        <v>42171</v>
      </c>
      <c r="C90" s="107">
        <v>1049</v>
      </c>
      <c r="D90" s="96" t="s">
        <v>57</v>
      </c>
      <c r="E90" s="96" t="s">
        <v>56</v>
      </c>
      <c r="F90" s="100">
        <v>0.12914157015486658</v>
      </c>
      <c r="G90" s="99">
        <v>4</v>
      </c>
      <c r="H90" s="100">
        <v>0.92098781297521903</v>
      </c>
      <c r="I90" s="99">
        <v>12.9</v>
      </c>
      <c r="J90" s="100">
        <v>0.26415929519444264</v>
      </c>
      <c r="K90" s="99">
        <v>3.7</v>
      </c>
      <c r="L90" s="99">
        <v>6.3911983051752683</v>
      </c>
      <c r="M90" s="96">
        <v>179.5</v>
      </c>
      <c r="N90" s="100">
        <v>0.43585279927267467</v>
      </c>
      <c r="O90" s="99">
        <v>13.5</v>
      </c>
      <c r="P90" s="99">
        <v>6.5540062969864419</v>
      </c>
      <c r="Q90" s="96">
        <v>91.8</v>
      </c>
      <c r="R90" s="100">
        <v>0.05</v>
      </c>
      <c r="S90" s="100">
        <v>34.130000000000003</v>
      </c>
      <c r="T90" s="99">
        <v>26.44</v>
      </c>
      <c r="U90" s="100">
        <v>8.2100000000000009</v>
      </c>
      <c r="V90" s="100">
        <v>6.01</v>
      </c>
      <c r="W90" s="100">
        <v>0.3</v>
      </c>
    </row>
    <row r="91" spans="1:28" x14ac:dyDescent="0.25">
      <c r="A91" s="112" t="s">
        <v>43</v>
      </c>
      <c r="B91" s="101">
        <v>42242</v>
      </c>
      <c r="C91" s="107">
        <v>1152</v>
      </c>
      <c r="D91" s="96" t="s">
        <v>57</v>
      </c>
      <c r="E91" s="96" t="s">
        <v>56</v>
      </c>
      <c r="F91" s="100">
        <v>0.2001694337400432</v>
      </c>
      <c r="G91" s="99">
        <v>6.2</v>
      </c>
      <c r="H91" s="100">
        <v>0.25701985478378203</v>
      </c>
      <c r="I91" s="99">
        <v>3.6</v>
      </c>
      <c r="J91" s="100">
        <v>0.27129873560510326</v>
      </c>
      <c r="K91" s="99">
        <v>3.8</v>
      </c>
      <c r="L91" s="99">
        <v>4.3189546207117555</v>
      </c>
      <c r="M91" s="96">
        <v>121.3</v>
      </c>
      <c r="N91" s="100">
        <v>0.35191077867201143</v>
      </c>
      <c r="O91" s="99">
        <v>10.9</v>
      </c>
      <c r="P91" s="99">
        <v>6.8681416750555089</v>
      </c>
      <c r="Q91" s="96">
        <v>96.2</v>
      </c>
      <c r="R91" s="100">
        <v>0.04</v>
      </c>
      <c r="S91" s="100">
        <v>34.51</v>
      </c>
      <c r="T91" s="99">
        <v>28.39</v>
      </c>
      <c r="U91" s="100">
        <v>8.2100000000000009</v>
      </c>
      <c r="V91" s="100">
        <v>6.1</v>
      </c>
      <c r="W91" s="100">
        <v>0.36</v>
      </c>
    </row>
    <row r="92" spans="1:28" x14ac:dyDescent="0.25">
      <c r="A92" s="112" t="s">
        <v>43</v>
      </c>
      <c r="B92" s="101">
        <v>42325</v>
      </c>
      <c r="C92" s="107">
        <v>950</v>
      </c>
      <c r="D92" s="96" t="s">
        <v>57</v>
      </c>
      <c r="E92" s="96" t="s">
        <v>56</v>
      </c>
      <c r="F92" s="100">
        <v>0.12914157015486658</v>
      </c>
      <c r="G92" s="99">
        <v>4</v>
      </c>
      <c r="H92" s="100">
        <v>0.44264530546095798</v>
      </c>
      <c r="I92" s="99">
        <v>6.2</v>
      </c>
      <c r="J92" s="100">
        <v>0.22132265273047899</v>
      </c>
      <c r="K92" s="99">
        <v>3.1</v>
      </c>
      <c r="L92" s="99">
        <v>3.8240373146285451</v>
      </c>
      <c r="M92" s="96">
        <v>107.4</v>
      </c>
      <c r="N92" s="100">
        <v>0.5165662806194663</v>
      </c>
      <c r="O92" s="99">
        <v>16</v>
      </c>
      <c r="P92" s="99">
        <v>5.5616240799046173</v>
      </c>
      <c r="Q92" s="96">
        <v>77.900000000000006</v>
      </c>
      <c r="R92" s="100">
        <v>7.0000000000000007E-2</v>
      </c>
      <c r="S92" s="100">
        <v>33.9</v>
      </c>
      <c r="T92" s="99">
        <v>27.34</v>
      </c>
      <c r="U92" s="100">
        <v>8.26</v>
      </c>
      <c r="V92" s="100">
        <v>6.12</v>
      </c>
      <c r="W92" s="100">
        <v>0.13</v>
      </c>
    </row>
    <row r="93" spans="1:28" x14ac:dyDescent="0.25">
      <c r="A93" s="91" t="s">
        <v>43</v>
      </c>
      <c r="B93" s="101">
        <v>42430</v>
      </c>
      <c r="C93" s="107">
        <v>952</v>
      </c>
      <c r="D93" s="96" t="s">
        <v>57</v>
      </c>
      <c r="E93" s="96" t="s">
        <v>56</v>
      </c>
      <c r="F93" s="100">
        <v>0.1259130309009949</v>
      </c>
      <c r="G93" s="99">
        <v>3.9</v>
      </c>
      <c r="H93" s="100">
        <v>0.19276489108783654</v>
      </c>
      <c r="I93" s="99">
        <v>2.7</v>
      </c>
      <c r="J93" s="100">
        <v>2.1989476464834685</v>
      </c>
      <c r="K93" s="99">
        <v>30.8</v>
      </c>
      <c r="L93" s="99">
        <v>3.2045005429848145E-2</v>
      </c>
      <c r="M93" s="96">
        <v>0.9</v>
      </c>
      <c r="N93" s="100">
        <v>0.47782380957300635</v>
      </c>
      <c r="O93" s="99">
        <v>14.8</v>
      </c>
      <c r="P93" s="99">
        <v>4.0766204744872097</v>
      </c>
      <c r="Q93" s="96">
        <v>57.1</v>
      </c>
      <c r="R93" s="100">
        <v>0.08</v>
      </c>
      <c r="S93" s="100">
        <v>34.78</v>
      </c>
      <c r="T93" s="99">
        <v>25.41</v>
      </c>
      <c r="U93" s="100">
        <v>8.26</v>
      </c>
      <c r="V93" s="100">
        <v>5.67</v>
      </c>
      <c r="W93" s="100">
        <v>0.09</v>
      </c>
    </row>
    <row r="94" spans="1:28" x14ac:dyDescent="0.25">
      <c r="A94" s="91" t="s">
        <v>43</v>
      </c>
      <c r="B94" s="101">
        <v>42493</v>
      </c>
      <c r="C94" s="107">
        <v>927</v>
      </c>
      <c r="D94" s="96" t="s">
        <v>57</v>
      </c>
      <c r="E94" s="96" t="s">
        <v>56</v>
      </c>
      <c r="F94" s="100">
        <v>0.13882718791648158</v>
      </c>
      <c r="G94" s="99">
        <v>4.3</v>
      </c>
      <c r="H94" s="100">
        <v>0.94954557461786149</v>
      </c>
      <c r="I94" s="99">
        <v>13.3</v>
      </c>
      <c r="J94" s="100">
        <v>0.17848601026651531</v>
      </c>
      <c r="K94" s="99">
        <v>2.5</v>
      </c>
      <c r="L94" s="99">
        <v>4.6322835626924928</v>
      </c>
      <c r="M94" s="96">
        <v>130.1</v>
      </c>
      <c r="N94" s="100">
        <v>0.4261671815110597</v>
      </c>
      <c r="O94" s="99">
        <v>13.2</v>
      </c>
      <c r="P94" s="99">
        <v>5.8043650538670777</v>
      </c>
      <c r="Q94" s="96">
        <v>81.3</v>
      </c>
      <c r="R94" s="100">
        <v>0.05</v>
      </c>
      <c r="S94" s="100">
        <v>34.549999999999997</v>
      </c>
      <c r="T94" s="99">
        <v>25.51</v>
      </c>
      <c r="U94" s="100">
        <v>8.24</v>
      </c>
      <c r="V94" s="100">
        <v>6.17</v>
      </c>
      <c r="W94" s="100">
        <v>0</v>
      </c>
    </row>
    <row r="95" spans="1:28" x14ac:dyDescent="0.25">
      <c r="A95" s="34" t="s">
        <v>43</v>
      </c>
      <c r="B95" s="124">
        <v>42557</v>
      </c>
      <c r="C95" s="63">
        <v>1002</v>
      </c>
      <c r="D95" s="96" t="s">
        <v>57</v>
      </c>
      <c r="E95" s="96" t="s">
        <v>56</v>
      </c>
      <c r="F95" s="55">
        <v>0.11622741313937993</v>
      </c>
      <c r="G95" s="125">
        <v>3.6</v>
      </c>
      <c r="H95" s="55">
        <v>0.14992824862387286</v>
      </c>
      <c r="I95" s="125">
        <v>2.1</v>
      </c>
      <c r="J95" s="55">
        <v>0.24988041437312142</v>
      </c>
      <c r="K95" s="125">
        <v>3.5</v>
      </c>
      <c r="L95" s="125">
        <v>3.4964661480123196</v>
      </c>
      <c r="M95" s="51">
        <v>98.2</v>
      </c>
      <c r="N95" s="55">
        <v>0.50688066285785127</v>
      </c>
      <c r="O95" s="125">
        <v>15.7</v>
      </c>
      <c r="P95" s="125">
        <v>5.4402535929233871</v>
      </c>
      <c r="Q95" s="51">
        <v>76.2</v>
      </c>
      <c r="R95" s="55">
        <v>0.09</v>
      </c>
      <c r="S95" s="55">
        <v>34.479999999999997</v>
      </c>
      <c r="T95" s="125">
        <v>26.8</v>
      </c>
      <c r="U95" s="55">
        <v>8.25</v>
      </c>
      <c r="V95" s="55">
        <v>6.6</v>
      </c>
      <c r="W95" s="55">
        <v>0.21</v>
      </c>
      <c r="AA95" s="114"/>
      <c r="AB95" s="114"/>
    </row>
    <row r="96" spans="1:28" x14ac:dyDescent="0.25">
      <c r="A96" s="34" t="s">
        <v>43</v>
      </c>
      <c r="B96" s="124">
        <v>42724</v>
      </c>
      <c r="C96" s="63">
        <v>956</v>
      </c>
      <c r="D96" s="96" t="s">
        <v>57</v>
      </c>
      <c r="E96" s="96" t="s">
        <v>56</v>
      </c>
      <c r="F96" s="55">
        <v>7.4256402839048274E-2</v>
      </c>
      <c r="G96" s="125">
        <v>2.2999999999999998</v>
      </c>
      <c r="H96" s="55">
        <v>0.68538627942341879</v>
      </c>
      <c r="I96" s="125">
        <v>9.6</v>
      </c>
      <c r="J96" s="55">
        <v>0.23560153355180019</v>
      </c>
      <c r="K96" s="125">
        <v>3.3</v>
      </c>
      <c r="L96" s="125">
        <v>3.3077566715921027</v>
      </c>
      <c r="M96" s="51">
        <v>92.9</v>
      </c>
      <c r="N96" s="55">
        <v>0.35191077867201143</v>
      </c>
      <c r="O96" s="125">
        <v>10.9</v>
      </c>
      <c r="P96" s="125">
        <v>3.9266922258633365</v>
      </c>
      <c r="Q96" s="51">
        <v>55</v>
      </c>
      <c r="R96" s="55">
        <v>0.03</v>
      </c>
      <c r="S96" s="55">
        <v>34.68</v>
      </c>
      <c r="T96" s="125">
        <v>25.57</v>
      </c>
      <c r="U96" s="55">
        <v>8.24</v>
      </c>
      <c r="V96" s="55">
        <v>5.52</v>
      </c>
      <c r="W96" s="55">
        <v>0.31</v>
      </c>
      <c r="AA96" s="114"/>
      <c r="AB96" s="114"/>
    </row>
    <row r="97" spans="1:28" x14ac:dyDescent="0.25">
      <c r="A97" s="9" t="s">
        <v>43</v>
      </c>
      <c r="B97" s="124">
        <v>42794</v>
      </c>
      <c r="C97" s="63">
        <v>859</v>
      </c>
      <c r="D97" s="96" t="s">
        <v>57</v>
      </c>
      <c r="E97" s="96" t="s">
        <v>56</v>
      </c>
      <c r="F97" s="55">
        <v>6.4570785077433289E-3</v>
      </c>
      <c r="G97" s="125">
        <v>0.2</v>
      </c>
      <c r="H97" s="55">
        <v>4.2836642463963674E-2</v>
      </c>
      <c r="I97" s="125">
        <v>0.6</v>
      </c>
      <c r="J97" s="55">
        <v>2.1418321231981837E-2</v>
      </c>
      <c r="K97" s="125">
        <v>0.3</v>
      </c>
      <c r="L97" s="125">
        <v>6.052945470082427E-2</v>
      </c>
      <c r="M97" s="51">
        <v>1.7</v>
      </c>
      <c r="N97" s="55">
        <v>0.2711972973252198</v>
      </c>
      <c r="O97" s="125">
        <v>8.4</v>
      </c>
      <c r="P97" s="125">
        <v>3.091377697816045</v>
      </c>
      <c r="Q97" s="51">
        <v>43.3</v>
      </c>
      <c r="R97" s="55">
        <v>0.11</v>
      </c>
      <c r="S97" s="55">
        <v>34.700000000000003</v>
      </c>
      <c r="T97" s="125">
        <v>24.72</v>
      </c>
      <c r="U97" s="55">
        <v>8.2200000000000006</v>
      </c>
      <c r="V97" s="55">
        <v>7.2</v>
      </c>
      <c r="W97" s="55">
        <v>0.1</v>
      </c>
      <c r="AA97" s="114"/>
      <c r="AB97" s="114"/>
    </row>
    <row r="98" spans="1:28" x14ac:dyDescent="0.25">
      <c r="A98" s="9" t="s">
        <v>43</v>
      </c>
      <c r="B98" s="124">
        <v>42864</v>
      </c>
      <c r="C98" s="63">
        <v>1016</v>
      </c>
      <c r="D98" s="96" t="s">
        <v>57</v>
      </c>
      <c r="E98" s="96" t="s">
        <v>56</v>
      </c>
      <c r="F98" s="55">
        <v>6.4570785077433289E-3</v>
      </c>
      <c r="G98" s="125">
        <v>0.2</v>
      </c>
      <c r="H98" s="55">
        <v>0.7425018027087037</v>
      </c>
      <c r="I98" s="125">
        <v>10.4</v>
      </c>
      <c r="J98" s="55">
        <v>3.5697202053303061E-2</v>
      </c>
      <c r="K98" s="125">
        <v>0.5</v>
      </c>
      <c r="L98" s="125">
        <v>4.6785707927578288</v>
      </c>
      <c r="M98" s="51">
        <v>131.4</v>
      </c>
      <c r="N98" s="55">
        <v>0.25505460105586147</v>
      </c>
      <c r="O98" s="125">
        <v>7.9</v>
      </c>
      <c r="P98" s="125">
        <v>4.5906601840547738</v>
      </c>
      <c r="Q98" s="51">
        <v>64.3</v>
      </c>
      <c r="R98" s="55">
        <v>0.14000000000000001</v>
      </c>
      <c r="S98" s="55">
        <v>34.54</v>
      </c>
      <c r="T98" s="125">
        <v>25.76</v>
      </c>
      <c r="U98" s="55">
        <v>8.2200000000000006</v>
      </c>
      <c r="V98" s="55">
        <v>4.7699999999999996</v>
      </c>
      <c r="W98" s="55">
        <v>0.13</v>
      </c>
      <c r="AA98" s="114"/>
      <c r="AB98" s="114"/>
    </row>
    <row r="99" spans="1:28" x14ac:dyDescent="0.25">
      <c r="A99" s="34" t="s">
        <v>43</v>
      </c>
      <c r="B99" s="124">
        <v>43005</v>
      </c>
      <c r="C99" s="63">
        <v>949</v>
      </c>
      <c r="D99" s="96" t="s">
        <v>57</v>
      </c>
      <c r="E99" s="96" t="s">
        <v>56</v>
      </c>
      <c r="F99" s="55">
        <v>0.14205572717035325</v>
      </c>
      <c r="G99" s="125">
        <v>4.4000000000000004</v>
      </c>
      <c r="H99" s="55">
        <v>0.26415929519444264</v>
      </c>
      <c r="I99" s="125">
        <v>3.7</v>
      </c>
      <c r="J99" s="55">
        <v>0.20704377190915774</v>
      </c>
      <c r="K99" s="125">
        <v>2.9</v>
      </c>
      <c r="L99" s="125">
        <v>1.3957380142778304</v>
      </c>
      <c r="M99" s="51">
        <v>39.200000000000003</v>
      </c>
      <c r="N99" s="55">
        <v>0.39388178897234305</v>
      </c>
      <c r="O99" s="125">
        <v>12.2</v>
      </c>
      <c r="P99" s="125">
        <v>3.3483975525998271</v>
      </c>
      <c r="Q99" s="51">
        <v>46.9</v>
      </c>
      <c r="R99" s="55">
        <v>0.08</v>
      </c>
      <c r="S99" s="55">
        <v>34.74</v>
      </c>
      <c r="T99" s="125">
        <v>27.74</v>
      </c>
      <c r="U99" s="55">
        <v>8.1999999999999993</v>
      </c>
      <c r="V99" s="55">
        <v>4.3499999999999996</v>
      </c>
      <c r="W99" s="55"/>
      <c r="AA99" s="114"/>
      <c r="AB99" s="114"/>
    </row>
    <row r="100" spans="1:28" x14ac:dyDescent="0.25">
      <c r="A100" s="34" t="s">
        <v>43</v>
      </c>
      <c r="B100" s="124">
        <v>43067</v>
      </c>
      <c r="C100" s="63">
        <v>1041</v>
      </c>
      <c r="D100" s="96" t="s">
        <v>57</v>
      </c>
      <c r="E100" s="96" t="s">
        <v>56</v>
      </c>
      <c r="F100" s="55">
        <v>0.14205572717035325</v>
      </c>
      <c r="G100" s="125">
        <v>4.4000000000000004</v>
      </c>
      <c r="H100" s="55">
        <v>0.98524277667116456</v>
      </c>
      <c r="I100" s="125">
        <v>13.8</v>
      </c>
      <c r="J100" s="55">
        <v>0.35697202053303062</v>
      </c>
      <c r="K100" s="125">
        <v>5</v>
      </c>
      <c r="L100" s="125">
        <v>5.4547720353919278</v>
      </c>
      <c r="M100" s="51">
        <v>153.19999999999999</v>
      </c>
      <c r="N100" s="55">
        <v>0.4067959459878297</v>
      </c>
      <c r="O100" s="125">
        <v>12.6</v>
      </c>
      <c r="P100" s="125">
        <v>3.3341186717785063</v>
      </c>
      <c r="Q100" s="51">
        <v>46.7</v>
      </c>
      <c r="R100" s="55">
        <v>0.1</v>
      </c>
      <c r="S100" s="55">
        <v>34.96</v>
      </c>
      <c r="T100" s="125">
        <v>26.05</v>
      </c>
      <c r="U100" s="55">
        <v>8.16</v>
      </c>
      <c r="V100" s="55">
        <v>4.84</v>
      </c>
      <c r="W100" s="55"/>
      <c r="AA100" s="114"/>
      <c r="AB100" s="114"/>
    </row>
    <row r="104" spans="1:28" x14ac:dyDescent="0.25">
      <c r="X104"/>
      <c r="Y104"/>
      <c r="Z104"/>
    </row>
    <row r="105" spans="1:28" ht="15.75" x14ac:dyDescent="0.3">
      <c r="F105" s="128" t="s">
        <v>3</v>
      </c>
      <c r="G105" s="128"/>
      <c r="H105" s="128" t="s">
        <v>4</v>
      </c>
      <c r="I105" s="128"/>
      <c r="J105" s="128" t="s">
        <v>5</v>
      </c>
      <c r="K105" s="128"/>
      <c r="L105" s="128" t="s">
        <v>6</v>
      </c>
      <c r="M105" s="128"/>
      <c r="N105" s="128" t="s">
        <v>7</v>
      </c>
      <c r="O105" s="128"/>
      <c r="P105" s="128" t="s">
        <v>8</v>
      </c>
      <c r="Q105" s="128"/>
      <c r="X105"/>
      <c r="Y105"/>
      <c r="Z105"/>
    </row>
    <row r="106" spans="1:28" x14ac:dyDescent="0.25">
      <c r="F106" s="122" t="s">
        <v>21</v>
      </c>
      <c r="G106" s="122" t="s">
        <v>22</v>
      </c>
      <c r="H106" s="122" t="s">
        <v>21</v>
      </c>
      <c r="I106" s="122" t="s">
        <v>23</v>
      </c>
      <c r="J106" s="122" t="s">
        <v>21</v>
      </c>
      <c r="K106" s="122" t="s">
        <v>23</v>
      </c>
      <c r="L106" s="122" t="s">
        <v>21</v>
      </c>
      <c r="M106" s="122" t="s">
        <v>24</v>
      </c>
      <c r="N106" s="122" t="s">
        <v>21</v>
      </c>
      <c r="O106" s="122" t="s">
        <v>22</v>
      </c>
      <c r="P106" s="122" t="s">
        <v>21</v>
      </c>
      <c r="Q106" s="122" t="s">
        <v>23</v>
      </c>
      <c r="X106"/>
      <c r="Y106"/>
      <c r="Z106"/>
    </row>
    <row r="107" spans="1:28" x14ac:dyDescent="0.25">
      <c r="A107" s="114" t="s">
        <v>52</v>
      </c>
      <c r="F107" s="122"/>
      <c r="G107" s="126">
        <v>5</v>
      </c>
      <c r="H107" s="126"/>
      <c r="I107" s="126">
        <v>4.5</v>
      </c>
      <c r="J107" s="126"/>
      <c r="K107" s="126">
        <v>2.5</v>
      </c>
      <c r="L107" s="126"/>
      <c r="M107" s="126"/>
      <c r="N107" s="126"/>
      <c r="O107" s="126">
        <v>12.5</v>
      </c>
      <c r="P107" s="126"/>
      <c r="Q107" s="126">
        <v>100</v>
      </c>
      <c r="X107"/>
      <c r="Y107"/>
      <c r="Z107"/>
    </row>
    <row r="108" spans="1:28" x14ac:dyDescent="0.25">
      <c r="A108" s="114" t="s">
        <v>50</v>
      </c>
      <c r="G108" s="114">
        <f>GEOMEAN(G3:G100)</f>
        <v>3.0934366765679839</v>
      </c>
      <c r="I108" s="114">
        <f>GEOMEAN(I3:I100)</f>
        <v>4.212152974825683</v>
      </c>
      <c r="K108" s="114">
        <f>GEOMEAN(K3:K100)</f>
        <v>2.1361010827824614</v>
      </c>
      <c r="O108" s="114">
        <f>GEOMEAN(O3:O100)</f>
        <v>11.973471603139911</v>
      </c>
      <c r="Q108" s="114">
        <f>GEOMEAN(Q3:Q100)</f>
        <v>72.571773896817717</v>
      </c>
      <c r="X108"/>
      <c r="Y108"/>
      <c r="Z108"/>
    </row>
    <row r="109" spans="1:28" x14ac:dyDescent="0.25">
      <c r="A109" s="114" t="s">
        <v>51</v>
      </c>
      <c r="G109" s="114">
        <f>GEOMEAN(G91:G98)</f>
        <v>1.8509060881501065</v>
      </c>
      <c r="I109" s="114">
        <f>GEOMEAN(I91:I98)</f>
        <v>4.2213181893539673</v>
      </c>
      <c r="K109" s="114">
        <f>GEOMEAN(K91:K98)</f>
        <v>2.5092195198438696</v>
      </c>
      <c r="O109" s="114">
        <f>GEOMEAN(O91:O98)</f>
        <v>11.842730105300816</v>
      </c>
      <c r="Q109" s="114">
        <f>GEOMEAN(Q91:Q98)</f>
        <v>66.997248055080647</v>
      </c>
      <c r="X109"/>
      <c r="Y109"/>
      <c r="Z109"/>
    </row>
  </sheetData>
  <mergeCells count="12">
    <mergeCell ref="P105:Q105"/>
    <mergeCell ref="F105:G105"/>
    <mergeCell ref="H105:I105"/>
    <mergeCell ref="J105:K105"/>
    <mergeCell ref="L105:M105"/>
    <mergeCell ref="N105:O105"/>
    <mergeCell ref="P1:Q1"/>
    <mergeCell ref="F1:G1"/>
    <mergeCell ref="H1:I1"/>
    <mergeCell ref="J1:K1"/>
    <mergeCell ref="L1:M1"/>
    <mergeCell ref="N1:O1"/>
  </mergeCells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A109"/>
  <sheetViews>
    <sheetView topLeftCell="A84" zoomScaleNormal="100" workbookViewId="0">
      <selection activeCell="E100" sqref="E100"/>
    </sheetView>
  </sheetViews>
  <sheetFormatPr defaultRowHeight="15" x14ac:dyDescent="0.25"/>
  <cols>
    <col min="1" max="3" width="9.140625" style="114"/>
    <col min="4" max="4" width="14.5703125" style="114" customWidth="1"/>
    <col min="5" max="5" width="15.85546875" style="114" customWidth="1"/>
    <col min="6" max="25" width="9.140625" style="114"/>
  </cols>
  <sheetData>
    <row r="1" spans="1:23" ht="15.75" x14ac:dyDescent="0.3">
      <c r="A1" s="91" t="s">
        <v>0</v>
      </c>
      <c r="B1" s="92" t="s">
        <v>1</v>
      </c>
      <c r="C1" s="93" t="s">
        <v>2</v>
      </c>
      <c r="D1" s="93" t="s">
        <v>39</v>
      </c>
      <c r="E1" s="93"/>
      <c r="F1" s="128" t="s">
        <v>3</v>
      </c>
      <c r="G1" s="128"/>
      <c r="H1" s="128" t="s">
        <v>4</v>
      </c>
      <c r="I1" s="128"/>
      <c r="J1" s="128" t="s">
        <v>5</v>
      </c>
      <c r="K1" s="128"/>
      <c r="L1" s="128" t="s">
        <v>6</v>
      </c>
      <c r="M1" s="128"/>
      <c r="N1" s="128" t="s">
        <v>7</v>
      </c>
      <c r="O1" s="128"/>
      <c r="P1" s="128" t="s">
        <v>8</v>
      </c>
      <c r="Q1" s="128"/>
      <c r="R1" s="93" t="s">
        <v>11</v>
      </c>
      <c r="S1" s="94" t="s">
        <v>12</v>
      </c>
      <c r="T1" s="94" t="s">
        <v>13</v>
      </c>
      <c r="U1" s="94" t="s">
        <v>14</v>
      </c>
      <c r="V1" s="93" t="s">
        <v>15</v>
      </c>
      <c r="W1" s="93" t="s">
        <v>16</v>
      </c>
    </row>
    <row r="2" spans="1:23" x14ac:dyDescent="0.25">
      <c r="A2" s="91"/>
      <c r="B2" s="92" t="s">
        <v>19</v>
      </c>
      <c r="C2" s="93" t="s">
        <v>20</v>
      </c>
      <c r="D2" s="93" t="s">
        <v>48</v>
      </c>
      <c r="E2" s="93" t="s">
        <v>49</v>
      </c>
      <c r="F2" s="93" t="s">
        <v>21</v>
      </c>
      <c r="G2" s="93" t="s">
        <v>22</v>
      </c>
      <c r="H2" s="93" t="s">
        <v>21</v>
      </c>
      <c r="I2" s="93" t="s">
        <v>23</v>
      </c>
      <c r="J2" s="93" t="s">
        <v>21</v>
      </c>
      <c r="K2" s="93" t="s">
        <v>23</v>
      </c>
      <c r="L2" s="93" t="s">
        <v>21</v>
      </c>
      <c r="M2" s="93" t="s">
        <v>24</v>
      </c>
      <c r="N2" s="93" t="s">
        <v>21</v>
      </c>
      <c r="O2" s="93" t="s">
        <v>22</v>
      </c>
      <c r="P2" s="93" t="s">
        <v>21</v>
      </c>
      <c r="Q2" s="93" t="s">
        <v>23</v>
      </c>
      <c r="R2" s="93" t="s">
        <v>26</v>
      </c>
      <c r="S2" s="94" t="s">
        <v>27</v>
      </c>
      <c r="T2" s="94" t="s">
        <v>28</v>
      </c>
      <c r="U2" s="94" t="s">
        <v>29</v>
      </c>
      <c r="V2" s="93" t="s">
        <v>30</v>
      </c>
      <c r="W2" s="93" t="s">
        <v>31</v>
      </c>
    </row>
    <row r="3" spans="1:23" x14ac:dyDescent="0.25">
      <c r="A3" s="91" t="s">
        <v>44</v>
      </c>
      <c r="B3" s="95">
        <v>34177</v>
      </c>
      <c r="C3" s="96">
        <v>1136</v>
      </c>
      <c r="D3" s="96"/>
      <c r="E3" s="96"/>
      <c r="F3" s="97">
        <v>0.11</v>
      </c>
      <c r="G3" s="98">
        <v>3.4071135999999997</v>
      </c>
      <c r="H3" s="97">
        <v>0.09</v>
      </c>
      <c r="I3" s="98">
        <v>1.2606029999999999</v>
      </c>
      <c r="J3" s="97">
        <v>0.24</v>
      </c>
      <c r="K3" s="98">
        <v>3.3616079999999999</v>
      </c>
      <c r="L3" s="99">
        <v>3.82</v>
      </c>
      <c r="M3" s="96">
        <v>107.28661</v>
      </c>
      <c r="N3" s="100"/>
      <c r="O3" s="100"/>
      <c r="P3" s="100"/>
      <c r="Q3" s="100"/>
      <c r="R3" s="97">
        <v>7.0000000000000007E-2</v>
      </c>
      <c r="S3" s="94">
        <v>34.515999999999998</v>
      </c>
      <c r="T3" s="99">
        <v>26.6</v>
      </c>
      <c r="U3" s="94"/>
      <c r="V3" s="100"/>
      <c r="W3" s="100"/>
    </row>
    <row r="4" spans="1:23" x14ac:dyDescent="0.25">
      <c r="A4" s="91" t="s">
        <v>44</v>
      </c>
      <c r="B4" s="95">
        <v>34310</v>
      </c>
      <c r="C4" s="96">
        <v>1041</v>
      </c>
      <c r="D4" s="96"/>
      <c r="E4" s="96"/>
      <c r="F4" s="97">
        <v>0.06</v>
      </c>
      <c r="G4" s="98">
        <v>1.8584255999999999</v>
      </c>
      <c r="H4" s="97">
        <v>0.14000000000000001</v>
      </c>
      <c r="I4" s="98">
        <v>1.9609380000000003</v>
      </c>
      <c r="J4" s="97">
        <v>0.11</v>
      </c>
      <c r="K4" s="98">
        <v>1.540737</v>
      </c>
      <c r="L4" s="99">
        <v>2.35</v>
      </c>
      <c r="M4" s="96">
        <v>66.000924999999995</v>
      </c>
      <c r="N4" s="100"/>
      <c r="O4" s="100"/>
      <c r="P4" s="100"/>
      <c r="Q4" s="100"/>
      <c r="R4" s="97">
        <v>0.06</v>
      </c>
      <c r="S4" s="94">
        <v>34.817</v>
      </c>
      <c r="T4" s="99">
        <v>25.8</v>
      </c>
      <c r="U4" s="94"/>
      <c r="V4" s="100"/>
      <c r="W4" s="100"/>
    </row>
    <row r="5" spans="1:23" x14ac:dyDescent="0.25">
      <c r="A5" s="91" t="s">
        <v>44</v>
      </c>
      <c r="B5" s="95">
        <v>34409</v>
      </c>
      <c r="C5" s="96">
        <v>1020</v>
      </c>
      <c r="D5" s="96"/>
      <c r="E5" s="96"/>
      <c r="F5" s="97">
        <v>0.19</v>
      </c>
      <c r="G5" s="98">
        <v>5.8850144000000002</v>
      </c>
      <c r="H5" s="97">
        <v>0.6</v>
      </c>
      <c r="I5" s="98">
        <v>8.4040199999999992</v>
      </c>
      <c r="J5" s="97">
        <v>0.17</v>
      </c>
      <c r="K5" s="98">
        <v>2.3811390000000001</v>
      </c>
      <c r="L5" s="99">
        <v>8.2799999999999994</v>
      </c>
      <c r="M5" s="96">
        <v>232.54793999999998</v>
      </c>
      <c r="N5" s="100"/>
      <c r="O5" s="100"/>
      <c r="P5" s="100"/>
      <c r="Q5" s="100"/>
      <c r="R5" s="97">
        <v>0.11</v>
      </c>
      <c r="S5" s="94">
        <v>34.343000000000004</v>
      </c>
      <c r="T5" s="99">
        <v>24.7</v>
      </c>
      <c r="U5" s="94"/>
      <c r="V5" s="100"/>
      <c r="W5" s="100"/>
    </row>
    <row r="6" spans="1:23" x14ac:dyDescent="0.25">
      <c r="A6" s="91" t="s">
        <v>44</v>
      </c>
      <c r="B6" s="95">
        <v>34499</v>
      </c>
      <c r="C6" s="96">
        <v>1008</v>
      </c>
      <c r="D6" s="96"/>
      <c r="E6" s="96"/>
      <c r="F6" s="97">
        <v>0.11</v>
      </c>
      <c r="G6" s="98">
        <v>3.4071135999999997</v>
      </c>
      <c r="H6" s="97">
        <v>0.02</v>
      </c>
      <c r="I6" s="98">
        <v>0.28013399999999999</v>
      </c>
      <c r="J6" s="97">
        <v>0.01</v>
      </c>
      <c r="K6" s="98">
        <v>0.140067</v>
      </c>
      <c r="L6" s="99">
        <v>1.76</v>
      </c>
      <c r="M6" s="96">
        <v>49.430480000000003</v>
      </c>
      <c r="N6" s="100"/>
      <c r="O6" s="100"/>
      <c r="P6" s="100"/>
      <c r="Q6" s="100"/>
      <c r="R6" s="97">
        <v>7.0000000000000007E-2</v>
      </c>
      <c r="S6" s="94">
        <v>34.588000000000001</v>
      </c>
      <c r="T6" s="99">
        <v>25.4</v>
      </c>
      <c r="U6" s="94"/>
      <c r="V6" s="100"/>
      <c r="W6" s="100"/>
    </row>
    <row r="7" spans="1:23" x14ac:dyDescent="0.25">
      <c r="A7" s="91" t="s">
        <v>44</v>
      </c>
      <c r="B7" s="95">
        <v>34592</v>
      </c>
      <c r="C7" s="96">
        <v>1027</v>
      </c>
      <c r="D7" s="96"/>
      <c r="E7" s="96"/>
      <c r="F7" s="97">
        <v>0.09</v>
      </c>
      <c r="G7" s="98">
        <v>2.7876383999999996</v>
      </c>
      <c r="H7" s="97">
        <v>0.02</v>
      </c>
      <c r="I7" s="98">
        <v>0.28013399999999999</v>
      </c>
      <c r="J7" s="97">
        <v>0.11</v>
      </c>
      <c r="K7" s="98">
        <v>1.540737</v>
      </c>
      <c r="L7" s="99">
        <v>2.84</v>
      </c>
      <c r="M7" s="96">
        <v>79.762819999999991</v>
      </c>
      <c r="N7" s="100"/>
      <c r="O7" s="100"/>
      <c r="P7" s="100"/>
      <c r="Q7" s="100"/>
      <c r="R7" s="97">
        <v>7.0000000000000007E-2</v>
      </c>
      <c r="S7" s="94">
        <v>34.633000000000003</v>
      </c>
      <c r="T7" s="99">
        <v>27.6</v>
      </c>
      <c r="U7" s="94"/>
      <c r="V7" s="100"/>
      <c r="W7" s="100"/>
    </row>
    <row r="8" spans="1:23" x14ac:dyDescent="0.25">
      <c r="A8" s="91" t="s">
        <v>44</v>
      </c>
      <c r="B8" s="95">
        <v>34654</v>
      </c>
      <c r="C8" s="96">
        <v>927</v>
      </c>
      <c r="D8" s="96"/>
      <c r="E8" s="96"/>
      <c r="F8" s="97">
        <v>0.18</v>
      </c>
      <c r="G8" s="98">
        <v>5.5752767999999993</v>
      </c>
      <c r="H8" s="97">
        <v>0.85</v>
      </c>
      <c r="I8" s="98">
        <v>11.905695</v>
      </c>
      <c r="J8" s="97">
        <v>0.52</v>
      </c>
      <c r="K8" s="98">
        <v>7.2834840000000005</v>
      </c>
      <c r="L8" s="99">
        <v>10.79</v>
      </c>
      <c r="M8" s="96">
        <v>303.04254499999996</v>
      </c>
      <c r="N8" s="100"/>
      <c r="O8" s="100"/>
      <c r="P8" s="100"/>
      <c r="Q8" s="100"/>
      <c r="R8" s="97">
        <v>7.0000000000000007E-2</v>
      </c>
      <c r="S8" s="94">
        <v>34.325000000000003</v>
      </c>
      <c r="T8" s="99">
        <v>26</v>
      </c>
      <c r="U8" s="94"/>
      <c r="V8" s="100"/>
      <c r="W8" s="100"/>
    </row>
    <row r="9" spans="1:23" x14ac:dyDescent="0.25">
      <c r="A9" s="91" t="s">
        <v>44</v>
      </c>
      <c r="B9" s="95">
        <v>34779</v>
      </c>
      <c r="C9" s="96">
        <v>1149</v>
      </c>
      <c r="D9" s="96"/>
      <c r="E9" s="96"/>
      <c r="F9" s="97">
        <v>0.18</v>
      </c>
      <c r="G9" s="98">
        <v>5.5752767999999993</v>
      </c>
      <c r="H9" s="97">
        <v>0.1</v>
      </c>
      <c r="I9" s="98">
        <v>1.4006700000000001</v>
      </c>
      <c r="J9" s="97">
        <v>0.15</v>
      </c>
      <c r="K9" s="98">
        <v>2.1010049999999998</v>
      </c>
      <c r="L9" s="99">
        <v>3.33</v>
      </c>
      <c r="M9" s="96">
        <v>93.524715</v>
      </c>
      <c r="N9" s="100"/>
      <c r="O9" s="100"/>
      <c r="P9" s="100"/>
      <c r="Q9" s="100"/>
      <c r="R9" s="97">
        <v>0.08</v>
      </c>
      <c r="S9" s="94">
        <v>34.215000000000003</v>
      </c>
      <c r="T9" s="99">
        <v>25.1</v>
      </c>
      <c r="U9" s="94"/>
      <c r="V9" s="100"/>
      <c r="W9" s="100"/>
    </row>
    <row r="10" spans="1:23" x14ac:dyDescent="0.25">
      <c r="A10" s="91" t="s">
        <v>44</v>
      </c>
      <c r="B10" s="95">
        <v>34876</v>
      </c>
      <c r="C10" s="96">
        <v>940</v>
      </c>
      <c r="D10" s="96"/>
      <c r="E10" s="96"/>
      <c r="F10" s="97">
        <v>0.21</v>
      </c>
      <c r="G10" s="98">
        <v>6.5044895999999994</v>
      </c>
      <c r="H10" s="97">
        <v>1.23</v>
      </c>
      <c r="I10" s="98">
        <v>17.228241000000001</v>
      </c>
      <c r="J10" s="97">
        <v>0.2</v>
      </c>
      <c r="K10" s="98">
        <v>2.8013400000000002</v>
      </c>
      <c r="L10" s="99">
        <v>17.54</v>
      </c>
      <c r="M10" s="96">
        <v>492.61966999999999</v>
      </c>
      <c r="N10" s="100"/>
      <c r="O10" s="100"/>
      <c r="P10" s="100"/>
      <c r="Q10" s="100"/>
      <c r="R10" s="97">
        <v>0.08</v>
      </c>
      <c r="S10" s="94">
        <v>34.145000000000003</v>
      </c>
      <c r="T10" s="99">
        <v>26.7</v>
      </c>
      <c r="U10" s="94"/>
      <c r="V10" s="100"/>
      <c r="W10" s="100"/>
    </row>
    <row r="11" spans="1:23" x14ac:dyDescent="0.25">
      <c r="A11" s="91" t="s">
        <v>44</v>
      </c>
      <c r="B11" s="95">
        <v>34967</v>
      </c>
      <c r="C11" s="96">
        <v>844</v>
      </c>
      <c r="D11" s="96"/>
      <c r="E11" s="96"/>
      <c r="F11" s="97">
        <v>0.16</v>
      </c>
      <c r="G11" s="98">
        <v>4.9558016</v>
      </c>
      <c r="H11" s="97">
        <v>1.34</v>
      </c>
      <c r="I11" s="98">
        <v>18.768978000000001</v>
      </c>
      <c r="J11" s="97">
        <v>0.22</v>
      </c>
      <c r="K11" s="98">
        <v>3.081474</v>
      </c>
      <c r="L11" s="99">
        <v>16.170000000000002</v>
      </c>
      <c r="M11" s="96">
        <v>454.14253500000007</v>
      </c>
      <c r="N11" s="100"/>
      <c r="O11" s="100"/>
      <c r="P11" s="100"/>
      <c r="Q11" s="100"/>
      <c r="R11" s="97">
        <v>0.13</v>
      </c>
      <c r="S11" s="94">
        <v>34.048000000000002</v>
      </c>
      <c r="T11" s="99">
        <v>27</v>
      </c>
      <c r="U11" s="94"/>
      <c r="V11" s="100"/>
      <c r="W11" s="100"/>
    </row>
    <row r="12" spans="1:23" x14ac:dyDescent="0.25">
      <c r="A12" s="91" t="s">
        <v>44</v>
      </c>
      <c r="B12" s="95">
        <v>35016</v>
      </c>
      <c r="C12" s="96">
        <v>1140</v>
      </c>
      <c r="D12" s="96"/>
      <c r="E12" s="96"/>
      <c r="F12" s="97">
        <v>0.11</v>
      </c>
      <c r="G12" s="98">
        <v>3.4071135999999997</v>
      </c>
      <c r="H12" s="97">
        <v>0.01</v>
      </c>
      <c r="I12" s="98">
        <v>0.140067</v>
      </c>
      <c r="J12" s="97">
        <v>0.36</v>
      </c>
      <c r="K12" s="98">
        <v>5.0424119999999997</v>
      </c>
      <c r="L12" s="99">
        <v>1.73</v>
      </c>
      <c r="M12" s="96">
        <v>48.587915000000002</v>
      </c>
      <c r="N12" s="100"/>
      <c r="O12" s="100"/>
      <c r="P12" s="100"/>
      <c r="Q12" s="100"/>
      <c r="R12" s="97">
        <v>0.05</v>
      </c>
      <c r="S12" s="94">
        <v>34.360999999999997</v>
      </c>
      <c r="T12" s="99">
        <v>27.1</v>
      </c>
      <c r="U12" s="94"/>
      <c r="V12" s="100"/>
      <c r="W12" s="100"/>
    </row>
    <row r="13" spans="1:23" x14ac:dyDescent="0.25">
      <c r="A13" s="91" t="s">
        <v>44</v>
      </c>
      <c r="B13" s="95">
        <v>35135</v>
      </c>
      <c r="C13" s="96">
        <v>921</v>
      </c>
      <c r="D13" s="96"/>
      <c r="E13" s="96"/>
      <c r="F13" s="97">
        <v>0.14000000000000001</v>
      </c>
      <c r="G13" s="98">
        <v>4.3363263999999999</v>
      </c>
      <c r="H13" s="97">
        <v>0.79</v>
      </c>
      <c r="I13" s="98">
        <v>11.065293</v>
      </c>
      <c r="J13" s="97">
        <v>0.38</v>
      </c>
      <c r="K13" s="98">
        <v>5.322546</v>
      </c>
      <c r="L13" s="99">
        <v>7.64</v>
      </c>
      <c r="M13" s="96">
        <v>214.57321999999999</v>
      </c>
      <c r="N13" s="100"/>
      <c r="O13" s="100"/>
      <c r="P13" s="100"/>
      <c r="Q13" s="100"/>
      <c r="R13" s="97">
        <v>0.06</v>
      </c>
      <c r="S13" s="94">
        <v>34.017000000000003</v>
      </c>
      <c r="T13" s="99">
        <v>25.3</v>
      </c>
      <c r="U13" s="94"/>
      <c r="V13" s="100"/>
      <c r="W13" s="100"/>
    </row>
    <row r="14" spans="1:23" x14ac:dyDescent="0.25">
      <c r="A14" s="91" t="s">
        <v>44</v>
      </c>
      <c r="B14" s="95">
        <v>35198</v>
      </c>
      <c r="C14" s="96">
        <v>844</v>
      </c>
      <c r="D14" s="96"/>
      <c r="E14" s="96"/>
      <c r="F14" s="97">
        <v>0.14000000000000001</v>
      </c>
      <c r="G14" s="98">
        <v>4.3363263999999999</v>
      </c>
      <c r="H14" s="97">
        <v>0.82</v>
      </c>
      <c r="I14" s="98">
        <v>11.485493999999999</v>
      </c>
      <c r="J14" s="97">
        <v>0.28000000000000003</v>
      </c>
      <c r="K14" s="98">
        <v>3.9218760000000006</v>
      </c>
      <c r="L14" s="99">
        <v>11.26</v>
      </c>
      <c r="M14" s="96">
        <v>316.24272999999999</v>
      </c>
      <c r="N14" s="100"/>
      <c r="O14" s="100"/>
      <c r="P14" s="100"/>
      <c r="Q14" s="100"/>
      <c r="R14" s="97">
        <v>0.09</v>
      </c>
      <c r="S14" s="94">
        <v>34.023000000000003</v>
      </c>
      <c r="T14" s="99">
        <v>26.6</v>
      </c>
      <c r="U14" s="94"/>
      <c r="V14" s="100"/>
      <c r="W14" s="100"/>
    </row>
    <row r="15" spans="1:23" x14ac:dyDescent="0.25">
      <c r="A15" s="91" t="s">
        <v>44</v>
      </c>
      <c r="B15" s="95">
        <v>35276</v>
      </c>
      <c r="C15" s="96">
        <v>840</v>
      </c>
      <c r="D15" s="96"/>
      <c r="E15" s="96"/>
      <c r="F15" s="97">
        <v>7.0000000000000007E-2</v>
      </c>
      <c r="G15" s="98">
        <v>2.1681632</v>
      </c>
      <c r="H15" s="97">
        <v>0.28000000000000003</v>
      </c>
      <c r="I15" s="98">
        <v>3.9218760000000006</v>
      </c>
      <c r="J15" s="97">
        <v>0.1</v>
      </c>
      <c r="K15" s="98">
        <v>1.4006700000000001</v>
      </c>
      <c r="L15" s="99">
        <v>5.86</v>
      </c>
      <c r="M15" s="96">
        <v>164.58103</v>
      </c>
      <c r="N15" s="100"/>
      <c r="O15" s="100"/>
      <c r="P15" s="100"/>
      <c r="Q15" s="100"/>
      <c r="R15" s="97">
        <v>0.06</v>
      </c>
      <c r="S15" s="94">
        <v>34.454999999999998</v>
      </c>
      <c r="T15" s="99">
        <v>27.9</v>
      </c>
      <c r="U15" s="94"/>
      <c r="V15" s="100"/>
      <c r="W15" s="100"/>
    </row>
    <row r="16" spans="1:23" x14ac:dyDescent="0.25">
      <c r="A16" s="91" t="s">
        <v>44</v>
      </c>
      <c r="B16" s="95">
        <v>35339</v>
      </c>
      <c r="C16" s="96">
        <v>1152</v>
      </c>
      <c r="D16" s="96"/>
      <c r="E16" s="96"/>
      <c r="F16" s="97">
        <v>0.06</v>
      </c>
      <c r="G16" s="98">
        <v>1.8584255999999999</v>
      </c>
      <c r="H16" s="97">
        <v>0.56999999999999995</v>
      </c>
      <c r="I16" s="98">
        <v>7.9838189999999996</v>
      </c>
      <c r="J16" s="97">
        <v>0.61</v>
      </c>
      <c r="K16" s="98">
        <v>8.5440869999999993</v>
      </c>
      <c r="L16" s="99">
        <v>7.13</v>
      </c>
      <c r="M16" s="96">
        <v>200.24961500000001</v>
      </c>
      <c r="N16" s="100"/>
      <c r="O16" s="100"/>
      <c r="P16" s="100"/>
      <c r="Q16" s="100"/>
      <c r="R16" s="97">
        <v>0.08</v>
      </c>
      <c r="S16" s="94">
        <v>34.72</v>
      </c>
      <c r="T16" s="99">
        <v>27.9</v>
      </c>
      <c r="U16" s="94"/>
      <c r="V16" s="100"/>
      <c r="W16" s="100"/>
    </row>
    <row r="17" spans="1:23" x14ac:dyDescent="0.25">
      <c r="A17" s="91" t="s">
        <v>44</v>
      </c>
      <c r="B17" s="95">
        <v>35436</v>
      </c>
      <c r="C17" s="96">
        <v>1159</v>
      </c>
      <c r="D17" s="96"/>
      <c r="E17" s="96"/>
      <c r="F17" s="97">
        <v>0.09</v>
      </c>
      <c r="G17" s="98">
        <v>2.7876383999999996</v>
      </c>
      <c r="H17" s="97">
        <v>0.22</v>
      </c>
      <c r="I17" s="98">
        <v>3.081474</v>
      </c>
      <c r="J17" s="97">
        <v>0.14000000000000001</v>
      </c>
      <c r="K17" s="98">
        <v>1.9609380000000003</v>
      </c>
      <c r="L17" s="99">
        <v>3.56</v>
      </c>
      <c r="M17" s="96">
        <v>99.984380000000002</v>
      </c>
      <c r="N17" s="100"/>
      <c r="O17" s="100"/>
      <c r="P17" s="100"/>
      <c r="Q17" s="100"/>
      <c r="R17" s="97">
        <v>0.08</v>
      </c>
      <c r="S17" s="94">
        <v>34.704000000000001</v>
      </c>
      <c r="T17" s="99">
        <v>25.6</v>
      </c>
      <c r="U17" s="94"/>
      <c r="V17" s="100"/>
      <c r="W17" s="100"/>
    </row>
    <row r="18" spans="1:23" x14ac:dyDescent="0.25">
      <c r="A18" s="91" t="s">
        <v>44</v>
      </c>
      <c r="B18" s="95">
        <v>35541</v>
      </c>
      <c r="C18" s="96">
        <v>1146</v>
      </c>
      <c r="D18" s="96"/>
      <c r="E18" s="96"/>
      <c r="F18" s="97">
        <v>0.09</v>
      </c>
      <c r="G18" s="98">
        <v>2.7876383999999996</v>
      </c>
      <c r="H18" s="97">
        <v>0.4</v>
      </c>
      <c r="I18" s="98">
        <v>5.6026800000000003</v>
      </c>
      <c r="J18" s="97">
        <v>0.22</v>
      </c>
      <c r="K18" s="98">
        <v>3.081474</v>
      </c>
      <c r="L18" s="99">
        <v>2.17</v>
      </c>
      <c r="M18" s="96">
        <v>60.945535</v>
      </c>
      <c r="N18" s="100"/>
      <c r="O18" s="100"/>
      <c r="P18" s="100"/>
      <c r="Q18" s="100"/>
      <c r="R18" s="97">
        <v>0.09</v>
      </c>
      <c r="S18" s="94">
        <v>34.555</v>
      </c>
      <c r="T18" s="99">
        <v>26.4</v>
      </c>
      <c r="U18" s="94"/>
      <c r="V18" s="100"/>
      <c r="W18" s="100"/>
    </row>
    <row r="19" spans="1:23" x14ac:dyDescent="0.25">
      <c r="A19" s="91" t="s">
        <v>44</v>
      </c>
      <c r="B19" s="95">
        <v>35660</v>
      </c>
      <c r="C19" s="96">
        <v>1130</v>
      </c>
      <c r="D19" s="96"/>
      <c r="E19" s="96"/>
      <c r="F19" s="97">
        <v>0.14000000000000001</v>
      </c>
      <c r="G19" s="98">
        <v>4.3363263999999999</v>
      </c>
      <c r="H19" s="97">
        <v>1.38</v>
      </c>
      <c r="I19" s="98">
        <v>19.329245999999998</v>
      </c>
      <c r="J19" s="97">
        <v>0.23</v>
      </c>
      <c r="K19" s="98">
        <v>3.2215410000000002</v>
      </c>
      <c r="L19" s="99">
        <v>17.170000000000002</v>
      </c>
      <c r="M19" s="96">
        <v>482.22803500000003</v>
      </c>
      <c r="N19" s="100"/>
      <c r="O19" s="100"/>
      <c r="P19" s="100"/>
      <c r="Q19" s="100"/>
      <c r="R19" s="97">
        <v>0.11</v>
      </c>
      <c r="S19" s="94">
        <v>34.185000000000002</v>
      </c>
      <c r="T19" s="99">
        <v>27.1</v>
      </c>
      <c r="U19" s="94"/>
      <c r="V19" s="100"/>
      <c r="W19" s="100"/>
    </row>
    <row r="20" spans="1:23" x14ac:dyDescent="0.25">
      <c r="A20" s="91" t="s">
        <v>44</v>
      </c>
      <c r="B20" s="95">
        <v>35709</v>
      </c>
      <c r="C20" s="96">
        <v>1151</v>
      </c>
      <c r="D20" s="96"/>
      <c r="E20" s="96"/>
      <c r="F20" s="97">
        <v>0.1</v>
      </c>
      <c r="G20" s="98">
        <v>3.0973760000000001</v>
      </c>
      <c r="H20" s="97">
        <v>0.16</v>
      </c>
      <c r="I20" s="98">
        <v>2.241072</v>
      </c>
      <c r="J20" s="97">
        <v>0.36</v>
      </c>
      <c r="K20" s="98">
        <v>5.0424119999999997</v>
      </c>
      <c r="L20" s="99">
        <v>4</v>
      </c>
      <c r="M20" s="96">
        <v>112.342</v>
      </c>
      <c r="N20" s="100"/>
      <c r="O20" s="100"/>
      <c r="P20" s="100"/>
      <c r="Q20" s="100"/>
      <c r="R20" s="97">
        <v>7.0000000000000007E-2</v>
      </c>
      <c r="S20" s="94">
        <v>34.698</v>
      </c>
      <c r="T20" s="99">
        <v>27.5</v>
      </c>
      <c r="U20" s="94"/>
      <c r="V20" s="100"/>
      <c r="W20" s="100"/>
    </row>
    <row r="21" spans="1:23" x14ac:dyDescent="0.25">
      <c r="A21" s="91" t="s">
        <v>44</v>
      </c>
      <c r="B21" s="95">
        <v>35857</v>
      </c>
      <c r="C21" s="96">
        <v>1152</v>
      </c>
      <c r="D21" s="96"/>
      <c r="E21" s="96"/>
      <c r="F21" s="97">
        <v>0.11</v>
      </c>
      <c r="G21" s="98">
        <v>3.4071135999999997</v>
      </c>
      <c r="H21" s="97">
        <v>0.56000000000000005</v>
      </c>
      <c r="I21" s="98">
        <v>7.8437520000000012</v>
      </c>
      <c r="J21" s="97">
        <v>0.21</v>
      </c>
      <c r="K21" s="98">
        <v>2.9414069999999999</v>
      </c>
      <c r="L21" s="99">
        <v>5.68</v>
      </c>
      <c r="M21" s="96">
        <v>159.52563999999998</v>
      </c>
      <c r="N21" s="100"/>
      <c r="O21" s="100"/>
      <c r="P21" s="100"/>
      <c r="Q21" s="100"/>
      <c r="R21" s="97">
        <v>0.09</v>
      </c>
      <c r="S21" s="94">
        <v>34.926000000000002</v>
      </c>
      <c r="T21" s="99">
        <v>25.1</v>
      </c>
      <c r="U21" s="94"/>
      <c r="V21" s="100"/>
      <c r="W21" s="100"/>
    </row>
    <row r="22" spans="1:23" x14ac:dyDescent="0.25">
      <c r="A22" s="91" t="s">
        <v>44</v>
      </c>
      <c r="B22" s="95">
        <v>35919</v>
      </c>
      <c r="C22" s="96">
        <v>1102</v>
      </c>
      <c r="D22" s="96"/>
      <c r="E22" s="96"/>
      <c r="F22" s="97">
        <v>0.23</v>
      </c>
      <c r="G22" s="98">
        <v>7.1239648000000004</v>
      </c>
      <c r="H22" s="97">
        <v>2.69</v>
      </c>
      <c r="I22" s="98">
        <v>37.678023000000003</v>
      </c>
      <c r="J22" s="97">
        <v>0.26</v>
      </c>
      <c r="K22" s="98">
        <v>3.6417420000000003</v>
      </c>
      <c r="L22" s="99">
        <v>28.18</v>
      </c>
      <c r="M22" s="96">
        <v>791.44938999999999</v>
      </c>
      <c r="N22" s="100"/>
      <c r="O22" s="100"/>
      <c r="P22" s="100"/>
      <c r="Q22" s="100"/>
      <c r="R22" s="97">
        <v>0.09</v>
      </c>
      <c r="S22" s="94">
        <v>34.213000000000001</v>
      </c>
      <c r="T22" s="99">
        <v>23.8</v>
      </c>
      <c r="U22" s="94"/>
      <c r="V22" s="100"/>
      <c r="W22" s="100"/>
    </row>
    <row r="23" spans="1:23" x14ac:dyDescent="0.25">
      <c r="A23" s="91" t="s">
        <v>44</v>
      </c>
      <c r="B23" s="95">
        <v>35982</v>
      </c>
      <c r="C23" s="96">
        <v>1204</v>
      </c>
      <c r="D23" s="96"/>
      <c r="E23" s="96"/>
      <c r="F23" s="97">
        <v>0.1</v>
      </c>
      <c r="G23" s="98">
        <v>3.0973760000000001</v>
      </c>
      <c r="H23" s="97">
        <v>0.16</v>
      </c>
      <c r="I23" s="98">
        <v>2.241072</v>
      </c>
      <c r="J23" s="97">
        <v>0.1</v>
      </c>
      <c r="K23" s="98">
        <v>1.4006700000000001</v>
      </c>
      <c r="L23" s="99">
        <v>3.76</v>
      </c>
      <c r="M23" s="96">
        <v>105.60148</v>
      </c>
      <c r="N23" s="100"/>
      <c r="O23" s="100"/>
      <c r="P23" s="100"/>
      <c r="Q23" s="100"/>
      <c r="R23" s="97">
        <v>0.11</v>
      </c>
      <c r="S23" s="94">
        <v>35.008000000000003</v>
      </c>
      <c r="T23" s="99">
        <v>26.5</v>
      </c>
      <c r="U23" s="94"/>
      <c r="V23" s="100"/>
      <c r="W23" s="100"/>
    </row>
    <row r="24" spans="1:23" x14ac:dyDescent="0.25">
      <c r="A24" s="91" t="s">
        <v>44</v>
      </c>
      <c r="B24" s="95">
        <v>36073</v>
      </c>
      <c r="C24" s="96">
        <v>1134</v>
      </c>
      <c r="D24" s="96"/>
      <c r="E24" s="96"/>
      <c r="F24" s="97">
        <v>0.09</v>
      </c>
      <c r="G24" s="98">
        <v>2.7876383999999996</v>
      </c>
      <c r="H24" s="97">
        <v>0.12</v>
      </c>
      <c r="I24" s="98">
        <v>1.680804</v>
      </c>
      <c r="J24" s="97">
        <v>0.11</v>
      </c>
      <c r="K24" s="98">
        <v>1.540737</v>
      </c>
      <c r="L24" s="99">
        <v>1.77</v>
      </c>
      <c r="M24" s="96">
        <v>49.711334999999998</v>
      </c>
      <c r="N24" s="100"/>
      <c r="O24" s="100"/>
      <c r="P24" s="100"/>
      <c r="Q24" s="100"/>
      <c r="R24" s="97">
        <v>0.09</v>
      </c>
      <c r="S24" s="94">
        <v>34.973999999999997</v>
      </c>
      <c r="T24" s="99">
        <v>27.4</v>
      </c>
      <c r="U24" s="94"/>
      <c r="V24" s="100"/>
      <c r="W24" s="100"/>
    </row>
    <row r="25" spans="1:23" x14ac:dyDescent="0.25">
      <c r="A25" s="91" t="s">
        <v>44</v>
      </c>
      <c r="B25" s="95">
        <v>36173</v>
      </c>
      <c r="C25" s="96">
        <v>1143</v>
      </c>
      <c r="D25" s="96"/>
      <c r="E25" s="96"/>
      <c r="F25" s="97">
        <v>0.11</v>
      </c>
      <c r="G25" s="98">
        <v>3.4071135999999997</v>
      </c>
      <c r="H25" s="97">
        <v>0.67</v>
      </c>
      <c r="I25" s="98">
        <v>9.3844890000000003</v>
      </c>
      <c r="J25" s="97">
        <v>0.18</v>
      </c>
      <c r="K25" s="98">
        <v>2.5212059999999998</v>
      </c>
      <c r="L25" s="99">
        <v>8.2100000000000009</v>
      </c>
      <c r="M25" s="96">
        <v>230.58195500000002</v>
      </c>
      <c r="N25" s="100"/>
      <c r="O25" s="100"/>
      <c r="P25" s="100"/>
      <c r="Q25" s="100"/>
      <c r="R25" s="97">
        <v>7.0000000000000007E-2</v>
      </c>
      <c r="S25" s="94">
        <v>34.942</v>
      </c>
      <c r="T25" s="99">
        <v>25.2</v>
      </c>
      <c r="U25" s="94"/>
      <c r="V25" s="100"/>
      <c r="W25" s="100"/>
    </row>
    <row r="26" spans="1:23" x14ac:dyDescent="0.25">
      <c r="A26" s="91" t="s">
        <v>44</v>
      </c>
      <c r="B26" s="101">
        <v>36262</v>
      </c>
      <c r="C26" s="96">
        <v>912</v>
      </c>
      <c r="D26" s="96"/>
      <c r="E26" s="96"/>
      <c r="F26" s="97">
        <v>0.17</v>
      </c>
      <c r="G26" s="98">
        <v>5.2655392000000001</v>
      </c>
      <c r="H26" s="97">
        <v>0.74</v>
      </c>
      <c r="I26" s="98">
        <v>10.364958</v>
      </c>
      <c r="J26" s="97">
        <v>0.08</v>
      </c>
      <c r="K26" s="98">
        <v>1.120536</v>
      </c>
      <c r="L26" s="99">
        <v>9.6999999999999993</v>
      </c>
      <c r="M26" s="96">
        <v>272.42935</v>
      </c>
      <c r="N26" s="100"/>
      <c r="O26" s="100"/>
      <c r="P26" s="100"/>
      <c r="Q26" s="100"/>
      <c r="R26" s="97">
        <v>0.08</v>
      </c>
      <c r="S26" s="94">
        <v>34.5</v>
      </c>
      <c r="T26" s="99">
        <v>24</v>
      </c>
      <c r="U26" s="94"/>
      <c r="V26" s="100"/>
      <c r="W26" s="100"/>
    </row>
    <row r="27" spans="1:23" x14ac:dyDescent="0.25">
      <c r="A27" s="91" t="s">
        <v>44</v>
      </c>
      <c r="B27" s="101">
        <v>36347</v>
      </c>
      <c r="C27" s="96">
        <v>915</v>
      </c>
      <c r="D27" s="96"/>
      <c r="E27" s="96"/>
      <c r="F27" s="97">
        <v>0.12</v>
      </c>
      <c r="G27" s="98">
        <v>3.7168511999999998</v>
      </c>
      <c r="H27" s="97">
        <v>0.19</v>
      </c>
      <c r="I27" s="98">
        <v>2.661273</v>
      </c>
      <c r="J27" s="97">
        <v>0.05</v>
      </c>
      <c r="K27" s="98">
        <v>0.70033500000000004</v>
      </c>
      <c r="L27" s="99">
        <v>6.55</v>
      </c>
      <c r="M27" s="96">
        <v>183.960025</v>
      </c>
      <c r="N27" s="100"/>
      <c r="O27" s="100"/>
      <c r="P27" s="100"/>
      <c r="Q27" s="100"/>
      <c r="R27" s="97">
        <v>0.08</v>
      </c>
      <c r="S27" s="94">
        <v>34.938000000000002</v>
      </c>
      <c r="T27" s="99">
        <v>25.6</v>
      </c>
      <c r="U27" s="94"/>
      <c r="V27" s="100"/>
      <c r="W27" s="100"/>
    </row>
    <row r="28" spans="1:23" x14ac:dyDescent="0.25">
      <c r="A28" s="91" t="s">
        <v>44</v>
      </c>
      <c r="B28" s="95">
        <v>36437</v>
      </c>
      <c r="C28" s="96">
        <v>1005</v>
      </c>
      <c r="D28" s="96"/>
      <c r="E28" s="96"/>
      <c r="F28" s="97">
        <v>0.12</v>
      </c>
      <c r="G28" s="98">
        <v>3.7168511999999998</v>
      </c>
      <c r="H28" s="97">
        <v>0.32</v>
      </c>
      <c r="I28" s="98">
        <v>4.4821439999999999</v>
      </c>
      <c r="J28" s="102">
        <v>0.13</v>
      </c>
      <c r="K28" s="98">
        <v>1.8208710000000001</v>
      </c>
      <c r="L28" s="99">
        <v>4.9000000000000004</v>
      </c>
      <c r="M28" s="96">
        <v>137.61895000000001</v>
      </c>
      <c r="N28" s="100"/>
      <c r="O28" s="100"/>
      <c r="P28" s="100"/>
      <c r="Q28" s="100"/>
      <c r="R28" s="97">
        <v>7.0000000000000007E-2</v>
      </c>
      <c r="S28" s="94">
        <v>34.938000000000002</v>
      </c>
      <c r="T28" s="99">
        <v>25.9</v>
      </c>
      <c r="U28" s="94"/>
      <c r="V28" s="100"/>
      <c r="W28" s="100"/>
    </row>
    <row r="29" spans="1:23" x14ac:dyDescent="0.25">
      <c r="A29" s="91" t="s">
        <v>44</v>
      </c>
      <c r="B29" s="95">
        <v>4</v>
      </c>
      <c r="C29" s="96">
        <v>1159</v>
      </c>
      <c r="D29" s="96"/>
      <c r="E29" s="96"/>
      <c r="F29" s="97">
        <v>0.15</v>
      </c>
      <c r="G29" s="98">
        <v>4.646064</v>
      </c>
      <c r="H29" s="97">
        <v>1.49</v>
      </c>
      <c r="I29" s="98">
        <v>20.869983000000001</v>
      </c>
      <c r="J29" s="102">
        <v>0.39</v>
      </c>
      <c r="K29" s="98">
        <v>5.4626130000000002</v>
      </c>
      <c r="L29" s="99">
        <v>13.07</v>
      </c>
      <c r="M29" s="96">
        <v>367.07748500000002</v>
      </c>
      <c r="N29" s="100"/>
      <c r="O29" s="100"/>
      <c r="P29" s="100"/>
      <c r="Q29" s="100"/>
      <c r="R29" s="97">
        <v>0.08</v>
      </c>
      <c r="S29" s="94">
        <v>34.81</v>
      </c>
      <c r="T29" s="99">
        <v>24.5</v>
      </c>
      <c r="U29" s="94"/>
      <c r="V29" s="100"/>
      <c r="W29" s="100"/>
    </row>
    <row r="30" spans="1:23" x14ac:dyDescent="0.25">
      <c r="A30" s="91" t="s">
        <v>44</v>
      </c>
      <c r="B30" s="95">
        <v>108</v>
      </c>
      <c r="C30" s="96">
        <v>951</v>
      </c>
      <c r="D30" s="96"/>
      <c r="E30" s="96"/>
      <c r="F30" s="97">
        <v>0.14000000000000001</v>
      </c>
      <c r="G30" s="98">
        <v>4.3363263999999999</v>
      </c>
      <c r="H30" s="97">
        <v>0.38</v>
      </c>
      <c r="I30" s="98">
        <v>5.322546</v>
      </c>
      <c r="J30" s="102">
        <v>0.04</v>
      </c>
      <c r="K30" s="98">
        <v>0.56026799999999999</v>
      </c>
      <c r="L30" s="99">
        <v>5.78</v>
      </c>
      <c r="M30" s="96">
        <v>162.33419000000001</v>
      </c>
      <c r="N30" s="100"/>
      <c r="O30" s="100"/>
      <c r="P30" s="100"/>
      <c r="Q30" s="100"/>
      <c r="R30" s="97">
        <v>0.05</v>
      </c>
      <c r="S30" s="94">
        <v>34.567</v>
      </c>
      <c r="T30" s="99">
        <v>24.2</v>
      </c>
      <c r="U30" s="94"/>
      <c r="V30" s="100"/>
      <c r="W30" s="100"/>
    </row>
    <row r="31" spans="1:23" x14ac:dyDescent="0.25">
      <c r="A31" s="91" t="s">
        <v>44</v>
      </c>
      <c r="B31" s="95">
        <v>206</v>
      </c>
      <c r="C31" s="96">
        <v>1220</v>
      </c>
      <c r="D31" s="96"/>
      <c r="E31" s="96"/>
      <c r="F31" s="97">
        <v>0.14000000000000001</v>
      </c>
      <c r="G31" s="98">
        <v>4.3363263999999999</v>
      </c>
      <c r="H31" s="97">
        <v>0.94</v>
      </c>
      <c r="I31" s="98">
        <v>13.166297999999999</v>
      </c>
      <c r="J31" s="102">
        <v>0.09</v>
      </c>
      <c r="K31" s="98">
        <v>1.2606029999999999</v>
      </c>
      <c r="L31" s="99">
        <v>13.47</v>
      </c>
      <c r="M31" s="96">
        <v>378.31168500000001</v>
      </c>
      <c r="N31" s="100"/>
      <c r="O31" s="100"/>
      <c r="P31" s="100"/>
      <c r="Q31" s="100"/>
      <c r="R31" s="97">
        <v>0.1</v>
      </c>
      <c r="S31" s="94">
        <v>34.598999999999997</v>
      </c>
      <c r="T31" s="99">
        <v>27.4</v>
      </c>
      <c r="U31" s="94"/>
      <c r="V31" s="100"/>
      <c r="W31" s="100"/>
    </row>
    <row r="32" spans="1:23" x14ac:dyDescent="0.25">
      <c r="A32" s="91" t="s">
        <v>44</v>
      </c>
      <c r="B32" s="95">
        <v>304</v>
      </c>
      <c r="C32" s="96">
        <v>1234</v>
      </c>
      <c r="D32" s="96"/>
      <c r="E32" s="96"/>
      <c r="F32" s="97">
        <v>0.13</v>
      </c>
      <c r="G32" s="98">
        <v>4.0265887999999999</v>
      </c>
      <c r="H32" s="97">
        <v>0.27</v>
      </c>
      <c r="I32" s="98">
        <v>3.7818090000000004</v>
      </c>
      <c r="J32" s="102">
        <v>0.31</v>
      </c>
      <c r="K32" s="98">
        <v>4.3420769999999997</v>
      </c>
      <c r="L32" s="99">
        <v>6.45</v>
      </c>
      <c r="M32" s="96">
        <v>181.151475</v>
      </c>
      <c r="N32" s="100"/>
      <c r="O32" s="100"/>
      <c r="P32" s="100"/>
      <c r="Q32" s="100"/>
      <c r="R32" s="97">
        <v>0.08</v>
      </c>
      <c r="S32" s="94">
        <v>34.911999999999999</v>
      </c>
      <c r="T32" s="99">
        <v>27.1</v>
      </c>
      <c r="U32" s="94"/>
      <c r="V32" s="100"/>
      <c r="W32" s="100"/>
    </row>
    <row r="33" spans="1:23" x14ac:dyDescent="0.25">
      <c r="A33" s="91" t="s">
        <v>44</v>
      </c>
      <c r="B33" s="95">
        <v>423</v>
      </c>
      <c r="C33" s="96">
        <v>1218</v>
      </c>
      <c r="D33" s="96"/>
      <c r="E33" s="96"/>
      <c r="F33" s="97">
        <v>0.21</v>
      </c>
      <c r="G33" s="98">
        <v>6.5044895999999994</v>
      </c>
      <c r="H33" s="97">
        <v>1.1399999999999999</v>
      </c>
      <c r="I33" s="98">
        <v>15.967637999999999</v>
      </c>
      <c r="J33" s="97">
        <v>0.2</v>
      </c>
      <c r="K33" s="98">
        <v>2.8013400000000002</v>
      </c>
      <c r="L33" s="99">
        <v>18.100000000000001</v>
      </c>
      <c r="M33" s="96">
        <v>508.34755000000001</v>
      </c>
      <c r="N33" s="100"/>
      <c r="O33" s="100"/>
      <c r="P33" s="100"/>
      <c r="Q33" s="100"/>
      <c r="R33" s="97">
        <v>0.1</v>
      </c>
      <c r="S33" s="94">
        <v>34.298999999999999</v>
      </c>
      <c r="T33" s="99">
        <v>24.9</v>
      </c>
      <c r="U33" s="94"/>
      <c r="V33" s="100"/>
      <c r="W33" s="100"/>
    </row>
    <row r="34" spans="1:23" x14ac:dyDescent="0.25">
      <c r="A34" s="91" t="s">
        <v>44</v>
      </c>
      <c r="B34" s="95">
        <v>37018</v>
      </c>
      <c r="C34" s="96">
        <v>1008</v>
      </c>
      <c r="D34" s="96"/>
      <c r="E34" s="96"/>
      <c r="F34" s="97">
        <v>0.16</v>
      </c>
      <c r="G34" s="98">
        <v>4.9558016</v>
      </c>
      <c r="H34" s="97">
        <v>0.95</v>
      </c>
      <c r="I34" s="98">
        <v>13.306365</v>
      </c>
      <c r="J34" s="97">
        <v>0.3</v>
      </c>
      <c r="K34" s="98">
        <v>4.2020099999999996</v>
      </c>
      <c r="L34" s="99">
        <v>9.01</v>
      </c>
      <c r="M34" s="96">
        <v>253.050355</v>
      </c>
      <c r="N34" s="100"/>
      <c r="O34" s="100"/>
      <c r="P34" s="100"/>
      <c r="Q34" s="100"/>
      <c r="R34" s="97">
        <v>7.0000000000000007E-2</v>
      </c>
      <c r="S34" s="94">
        <v>34.700000000000003</v>
      </c>
      <c r="T34" s="99">
        <v>24.6</v>
      </c>
      <c r="U34" s="94"/>
      <c r="V34" s="100"/>
      <c r="W34" s="100"/>
    </row>
    <row r="35" spans="1:23" x14ac:dyDescent="0.25">
      <c r="A35" s="91" t="s">
        <v>44</v>
      </c>
      <c r="B35" s="95">
        <v>37124</v>
      </c>
      <c r="C35" s="96">
        <v>1143</v>
      </c>
      <c r="D35" s="96"/>
      <c r="E35" s="96"/>
      <c r="F35" s="97">
        <v>0.16</v>
      </c>
      <c r="G35" s="98">
        <v>4.9558016</v>
      </c>
      <c r="H35" s="97">
        <v>0.56999999999999995</v>
      </c>
      <c r="I35" s="98">
        <v>7.9838189999999996</v>
      </c>
      <c r="J35" s="97">
        <v>0.02</v>
      </c>
      <c r="K35" s="98">
        <v>0.28013399999999999</v>
      </c>
      <c r="L35" s="99">
        <v>5.43</v>
      </c>
      <c r="M35" s="96">
        <v>152.504265</v>
      </c>
      <c r="N35" s="100"/>
      <c r="O35" s="100"/>
      <c r="P35" s="100"/>
      <c r="Q35" s="100"/>
      <c r="R35" s="97">
        <v>0.11</v>
      </c>
      <c r="S35" s="94">
        <v>34.713000000000001</v>
      </c>
      <c r="T35" s="99">
        <v>26.7</v>
      </c>
      <c r="U35" s="94"/>
      <c r="V35" s="100"/>
      <c r="W35" s="100"/>
    </row>
    <row r="36" spans="1:23" x14ac:dyDescent="0.25">
      <c r="A36" s="91" t="s">
        <v>44</v>
      </c>
      <c r="B36" s="95">
        <v>37172</v>
      </c>
      <c r="C36" s="96">
        <v>936</v>
      </c>
      <c r="D36" s="96"/>
      <c r="E36" s="96"/>
      <c r="F36" s="97">
        <v>0.1</v>
      </c>
      <c r="G36" s="98">
        <v>3.0973760000000001</v>
      </c>
      <c r="H36" s="97">
        <v>0.18</v>
      </c>
      <c r="I36" s="98">
        <v>2.5212059999999998</v>
      </c>
      <c r="J36" s="97">
        <v>0.11</v>
      </c>
      <c r="K36" s="98">
        <v>1.540737</v>
      </c>
      <c r="L36" s="99">
        <v>3.04</v>
      </c>
      <c r="M36" s="96">
        <v>85.379919999999998</v>
      </c>
      <c r="N36" s="100"/>
      <c r="O36" s="100"/>
      <c r="P36" s="100"/>
      <c r="Q36" s="100"/>
      <c r="R36" s="97">
        <v>7.0000000000000007E-2</v>
      </c>
      <c r="S36" s="94">
        <v>34.94</v>
      </c>
      <c r="T36" s="99">
        <v>27.1</v>
      </c>
      <c r="U36" s="94"/>
      <c r="V36" s="100"/>
      <c r="W36" s="100"/>
    </row>
    <row r="37" spans="1:23" x14ac:dyDescent="0.25">
      <c r="A37" s="91" t="s">
        <v>44</v>
      </c>
      <c r="B37" s="95">
        <v>37320</v>
      </c>
      <c r="C37" s="96">
        <v>1052</v>
      </c>
      <c r="D37" s="96"/>
      <c r="E37" s="96"/>
      <c r="F37" s="97">
        <v>0.14000000000000001</v>
      </c>
      <c r="G37" s="98">
        <v>4.3363263999999999</v>
      </c>
      <c r="H37" s="97">
        <v>0.36</v>
      </c>
      <c r="I37" s="98">
        <v>5.0424119999999997</v>
      </c>
      <c r="J37" s="97">
        <v>0.02</v>
      </c>
      <c r="K37" s="98">
        <v>0.28013399999999999</v>
      </c>
      <c r="L37" s="99">
        <v>4.9800000000000004</v>
      </c>
      <c r="M37" s="96">
        <v>139.86579</v>
      </c>
      <c r="N37" s="100"/>
      <c r="O37" s="100"/>
      <c r="P37" s="100"/>
      <c r="Q37" s="100"/>
      <c r="R37" s="97">
        <v>0.09</v>
      </c>
      <c r="S37" s="94">
        <v>34.664999999999999</v>
      </c>
      <c r="T37" s="99">
        <v>24.2</v>
      </c>
      <c r="U37" s="94"/>
      <c r="V37" s="100"/>
      <c r="W37" s="100"/>
    </row>
    <row r="38" spans="1:23" x14ac:dyDescent="0.25">
      <c r="A38" s="91" t="s">
        <v>44</v>
      </c>
      <c r="B38" s="95">
        <v>37363</v>
      </c>
      <c r="C38" s="96">
        <v>1112</v>
      </c>
      <c r="D38" s="96"/>
      <c r="E38" s="96"/>
      <c r="F38" s="97">
        <v>0.15</v>
      </c>
      <c r="G38" s="98">
        <v>4.646064</v>
      </c>
      <c r="H38" s="97">
        <v>0.33</v>
      </c>
      <c r="I38" s="98">
        <v>4.6222110000000001</v>
      </c>
      <c r="J38" s="97">
        <v>0.18</v>
      </c>
      <c r="K38" s="98">
        <v>2.5212059999999998</v>
      </c>
      <c r="L38" s="99">
        <v>8</v>
      </c>
      <c r="M38" s="96">
        <v>224.684</v>
      </c>
      <c r="N38" s="100"/>
      <c r="O38" s="100"/>
      <c r="P38" s="100"/>
      <c r="Q38" s="100"/>
      <c r="R38" s="97">
        <v>0.1</v>
      </c>
      <c r="S38" s="94">
        <v>34.44</v>
      </c>
      <c r="T38" s="99">
        <v>25.7</v>
      </c>
      <c r="U38" s="94"/>
      <c r="V38" s="100"/>
      <c r="W38" s="100"/>
    </row>
    <row r="39" spans="1:23" x14ac:dyDescent="0.25">
      <c r="A39" s="91" t="s">
        <v>44</v>
      </c>
      <c r="B39" s="95">
        <v>37445</v>
      </c>
      <c r="C39" s="96">
        <v>1002</v>
      </c>
      <c r="D39" s="96"/>
      <c r="E39" s="96"/>
      <c r="F39" s="97">
        <v>0.14000000000000001</v>
      </c>
      <c r="G39" s="98">
        <v>4.3363263999999999</v>
      </c>
      <c r="H39" s="97">
        <v>0.04</v>
      </c>
      <c r="I39" s="98">
        <v>0.56026799999999999</v>
      </c>
      <c r="J39" s="97">
        <v>0.1</v>
      </c>
      <c r="K39" s="98">
        <v>1.4006700000000001</v>
      </c>
      <c r="L39" s="99">
        <v>3.21</v>
      </c>
      <c r="M39" s="96">
        <v>90.154454999999999</v>
      </c>
      <c r="N39" s="100"/>
      <c r="O39" s="100"/>
      <c r="P39" s="100"/>
      <c r="Q39" s="100"/>
      <c r="R39" s="97">
        <v>0.1</v>
      </c>
      <c r="S39" s="94">
        <v>34.659999999999997</v>
      </c>
      <c r="T39" s="99">
        <v>26.5</v>
      </c>
      <c r="U39" s="94"/>
      <c r="V39" s="100"/>
      <c r="W39" s="100"/>
    </row>
    <row r="40" spans="1:23" x14ac:dyDescent="0.25">
      <c r="A40" s="91" t="s">
        <v>44</v>
      </c>
      <c r="B40" s="95">
        <v>1013</v>
      </c>
      <c r="C40" s="96">
        <v>1055</v>
      </c>
      <c r="D40" s="96"/>
      <c r="E40" s="96"/>
      <c r="F40" s="97">
        <v>7.0000000000000007E-2</v>
      </c>
      <c r="G40" s="98">
        <v>2.1681632</v>
      </c>
      <c r="H40" s="97">
        <v>0.35</v>
      </c>
      <c r="I40" s="98">
        <v>4.9023449999999995</v>
      </c>
      <c r="J40" s="97">
        <v>0.06</v>
      </c>
      <c r="K40" s="98">
        <v>0.84040199999999998</v>
      </c>
      <c r="L40" s="99">
        <v>3.78</v>
      </c>
      <c r="M40" s="96">
        <v>106.16319</v>
      </c>
      <c r="N40" s="100"/>
      <c r="O40" s="100"/>
      <c r="P40" s="100"/>
      <c r="Q40" s="100"/>
      <c r="R40" s="97">
        <v>0.12</v>
      </c>
      <c r="S40" s="94">
        <v>34.920999999999999</v>
      </c>
      <c r="T40" s="99">
        <v>27</v>
      </c>
      <c r="U40" s="94"/>
      <c r="V40" s="100"/>
      <c r="W40" s="100"/>
    </row>
    <row r="41" spans="1:23" x14ac:dyDescent="0.25">
      <c r="A41" s="91" t="s">
        <v>44</v>
      </c>
      <c r="B41" s="95">
        <v>37691</v>
      </c>
      <c r="C41" s="96">
        <v>941</v>
      </c>
      <c r="D41" s="96"/>
      <c r="E41" s="96"/>
      <c r="F41" s="97">
        <v>0.19</v>
      </c>
      <c r="G41" s="98">
        <v>5.8850144000000002</v>
      </c>
      <c r="H41" s="97">
        <v>1.95</v>
      </c>
      <c r="I41" s="98">
        <v>27.313065000000002</v>
      </c>
      <c r="J41" s="97">
        <v>0.04</v>
      </c>
      <c r="K41" s="98">
        <v>0.56026799999999999</v>
      </c>
      <c r="L41" s="99">
        <v>13.06</v>
      </c>
      <c r="M41" s="96">
        <v>366.79662999999999</v>
      </c>
      <c r="N41" s="100"/>
      <c r="O41" s="100"/>
      <c r="P41" s="100"/>
      <c r="Q41" s="100"/>
      <c r="R41" s="97">
        <v>0.11</v>
      </c>
      <c r="S41" s="94">
        <v>34.622</v>
      </c>
      <c r="T41" s="99">
        <v>24.5</v>
      </c>
      <c r="U41" s="94"/>
      <c r="V41" s="100"/>
      <c r="W41" s="100"/>
    </row>
    <row r="42" spans="1:23" x14ac:dyDescent="0.25">
      <c r="A42" s="91" t="s">
        <v>44</v>
      </c>
      <c r="B42" s="95">
        <v>37733</v>
      </c>
      <c r="C42" s="96">
        <v>1049</v>
      </c>
      <c r="D42" s="96"/>
      <c r="E42" s="96"/>
      <c r="F42" s="97">
        <v>0.14000000000000001</v>
      </c>
      <c r="G42" s="98">
        <v>4.3363263999999999</v>
      </c>
      <c r="H42" s="97">
        <v>0.81</v>
      </c>
      <c r="I42" s="98">
        <v>11.345427000000001</v>
      </c>
      <c r="J42" s="97">
        <v>0.08</v>
      </c>
      <c r="K42" s="98">
        <v>1.120536</v>
      </c>
      <c r="L42" s="99">
        <v>6.67</v>
      </c>
      <c r="M42" s="96">
        <v>187.330285</v>
      </c>
      <c r="N42" s="100"/>
      <c r="O42" s="100"/>
      <c r="P42" s="100"/>
      <c r="Q42" s="100"/>
      <c r="R42" s="97">
        <v>0.08</v>
      </c>
      <c r="S42" s="103">
        <v>34.902000000000001</v>
      </c>
      <c r="T42" s="99">
        <v>25.2</v>
      </c>
      <c r="U42" s="94"/>
      <c r="V42" s="100"/>
      <c r="W42" s="100"/>
    </row>
    <row r="43" spans="1:23" x14ac:dyDescent="0.25">
      <c r="A43" s="91" t="s">
        <v>44</v>
      </c>
      <c r="B43" s="95">
        <v>37851</v>
      </c>
      <c r="C43" s="96">
        <v>1055</v>
      </c>
      <c r="D43" s="96"/>
      <c r="E43" s="96"/>
      <c r="F43" s="97">
        <v>0.04</v>
      </c>
      <c r="G43" s="98">
        <v>1.2389504</v>
      </c>
      <c r="H43" s="97">
        <v>0.01</v>
      </c>
      <c r="I43" s="98">
        <v>0.140067</v>
      </c>
      <c r="J43" s="97">
        <v>0.3</v>
      </c>
      <c r="K43" s="98">
        <v>4.2020099999999996</v>
      </c>
      <c r="L43" s="99">
        <v>2.79</v>
      </c>
      <c r="M43" s="96">
        <v>78.358545000000007</v>
      </c>
      <c r="N43" s="100"/>
      <c r="O43" s="100"/>
      <c r="P43" s="100"/>
      <c r="Q43" s="100"/>
      <c r="R43" s="97">
        <v>0.08</v>
      </c>
      <c r="S43" s="94">
        <v>34.835000000000001</v>
      </c>
      <c r="T43" s="99">
        <v>27.8</v>
      </c>
      <c r="U43" s="94"/>
      <c r="V43" s="100"/>
      <c r="W43" s="100"/>
    </row>
    <row r="44" spans="1:23" x14ac:dyDescent="0.25">
      <c r="A44" s="91" t="s">
        <v>44</v>
      </c>
      <c r="B44" s="95">
        <v>37923</v>
      </c>
      <c r="C44" s="96">
        <v>1016</v>
      </c>
      <c r="D44" s="96"/>
      <c r="E44" s="96"/>
      <c r="F44" s="97">
        <v>0.05</v>
      </c>
      <c r="G44" s="98">
        <v>1.5486880000000001</v>
      </c>
      <c r="H44" s="97">
        <v>0.04</v>
      </c>
      <c r="I44" s="98">
        <v>0.56026799999999999</v>
      </c>
      <c r="J44" s="97">
        <v>0.05</v>
      </c>
      <c r="K44" s="98">
        <v>0.70033500000000004</v>
      </c>
      <c r="L44" s="99">
        <v>2.96</v>
      </c>
      <c r="M44" s="96">
        <v>83.133079999999993</v>
      </c>
      <c r="N44" s="100"/>
      <c r="O44" s="100"/>
      <c r="P44" s="100"/>
      <c r="Q44" s="100"/>
      <c r="R44" s="97">
        <v>0.09</v>
      </c>
      <c r="S44" s="103">
        <v>34.838999999999999</v>
      </c>
      <c r="T44" s="99">
        <v>27.6</v>
      </c>
      <c r="U44" s="94"/>
      <c r="V44" s="100"/>
      <c r="W44" s="100"/>
    </row>
    <row r="45" spans="1:23" x14ac:dyDescent="0.25">
      <c r="A45" s="91" t="s">
        <v>44</v>
      </c>
      <c r="B45" s="95">
        <v>38057</v>
      </c>
      <c r="C45" s="96">
        <v>931</v>
      </c>
      <c r="D45" s="96"/>
      <c r="E45" s="96"/>
      <c r="F45" s="97">
        <v>0.13</v>
      </c>
      <c r="G45" s="98">
        <v>4.0265887999999999</v>
      </c>
      <c r="H45" s="97">
        <v>0.02</v>
      </c>
      <c r="I45" s="98">
        <v>0.28013399999999999</v>
      </c>
      <c r="J45" s="97">
        <v>0.05</v>
      </c>
      <c r="K45" s="98">
        <v>0.70033500000000004</v>
      </c>
      <c r="L45" s="99">
        <v>1.65</v>
      </c>
      <c r="M45" s="96">
        <v>46.341074999999996</v>
      </c>
      <c r="N45" s="100"/>
      <c r="O45" s="100"/>
      <c r="P45" s="100"/>
      <c r="Q45" s="100"/>
      <c r="R45" s="104" t="s">
        <v>37</v>
      </c>
      <c r="S45" s="94">
        <v>34.241</v>
      </c>
      <c r="T45" s="99">
        <v>25.6</v>
      </c>
      <c r="U45" s="94"/>
      <c r="V45" s="100"/>
      <c r="W45" s="100"/>
    </row>
    <row r="46" spans="1:23" x14ac:dyDescent="0.25">
      <c r="A46" s="91" t="s">
        <v>44</v>
      </c>
      <c r="B46" s="95">
        <v>38127</v>
      </c>
      <c r="C46" s="96">
        <v>948</v>
      </c>
      <c r="D46" s="96"/>
      <c r="E46" s="96"/>
      <c r="F46" s="97">
        <v>0.12</v>
      </c>
      <c r="G46" s="98">
        <v>3.7168511999999998</v>
      </c>
      <c r="H46" s="97">
        <v>0.2</v>
      </c>
      <c r="I46" s="98">
        <v>2.8013400000000002</v>
      </c>
      <c r="J46" s="97">
        <v>0.21</v>
      </c>
      <c r="K46" s="98">
        <v>2.9414069999999999</v>
      </c>
      <c r="L46" s="99">
        <v>4.76</v>
      </c>
      <c r="M46" s="96">
        <v>133.68698000000001</v>
      </c>
      <c r="N46" s="100"/>
      <c r="O46" s="100"/>
      <c r="P46" s="100"/>
      <c r="Q46" s="100"/>
      <c r="R46" s="104" t="s">
        <v>37</v>
      </c>
      <c r="S46" s="100">
        <v>33.479999999999997</v>
      </c>
      <c r="T46" s="99">
        <v>26.6</v>
      </c>
      <c r="U46" s="94"/>
      <c r="V46" s="100"/>
      <c r="W46" s="100"/>
    </row>
    <row r="47" spans="1:23" x14ac:dyDescent="0.25">
      <c r="A47" s="91" t="s">
        <v>44</v>
      </c>
      <c r="B47" s="95">
        <v>38250</v>
      </c>
      <c r="C47" s="96">
        <v>918</v>
      </c>
      <c r="D47" s="96"/>
      <c r="E47" s="96"/>
      <c r="F47" s="97">
        <v>0.09</v>
      </c>
      <c r="G47" s="98">
        <v>2.7876383999999996</v>
      </c>
      <c r="H47" s="97">
        <v>7.0000000000000007E-2</v>
      </c>
      <c r="I47" s="98">
        <v>0.98046900000000015</v>
      </c>
      <c r="J47" s="97">
        <v>0.27</v>
      </c>
      <c r="K47" s="98">
        <v>3.7818090000000004</v>
      </c>
      <c r="L47" s="99">
        <v>2.34</v>
      </c>
      <c r="M47" s="96">
        <v>65.720069999999993</v>
      </c>
      <c r="N47" s="100"/>
      <c r="O47" s="100"/>
      <c r="P47" s="100"/>
      <c r="Q47" s="100"/>
      <c r="R47" s="97">
        <v>0.18</v>
      </c>
      <c r="S47" s="100">
        <v>33.659999999999997</v>
      </c>
      <c r="T47" s="99">
        <v>27.9</v>
      </c>
      <c r="U47" s="94"/>
      <c r="V47" s="100"/>
      <c r="W47" s="100"/>
    </row>
    <row r="48" spans="1:23" x14ac:dyDescent="0.25">
      <c r="A48" s="91" t="s">
        <v>44</v>
      </c>
      <c r="B48" s="95">
        <v>38308</v>
      </c>
      <c r="C48" s="96">
        <v>851</v>
      </c>
      <c r="D48" s="96"/>
      <c r="E48" s="96"/>
      <c r="F48" s="97">
        <v>0.1</v>
      </c>
      <c r="G48" s="98">
        <v>3.0973760000000001</v>
      </c>
      <c r="H48" s="97">
        <v>0.25</v>
      </c>
      <c r="I48" s="98">
        <v>3.5016750000000001</v>
      </c>
      <c r="J48" s="97">
        <v>0.13</v>
      </c>
      <c r="K48" s="98">
        <v>1.8208710000000001</v>
      </c>
      <c r="L48" s="99">
        <v>2.35</v>
      </c>
      <c r="M48" s="96">
        <v>66.000924999999995</v>
      </c>
      <c r="N48" s="100"/>
      <c r="O48" s="100"/>
      <c r="P48" s="100"/>
      <c r="Q48" s="100"/>
      <c r="R48" s="97">
        <v>0.09</v>
      </c>
      <c r="S48" s="100">
        <v>33.619999999999997</v>
      </c>
      <c r="T48" s="99">
        <v>27.4</v>
      </c>
      <c r="U48" s="94"/>
      <c r="V48" s="100"/>
      <c r="W48" s="100"/>
    </row>
    <row r="49" spans="1:23" x14ac:dyDescent="0.25">
      <c r="A49" s="91" t="s">
        <v>44</v>
      </c>
      <c r="B49" s="95">
        <v>38365</v>
      </c>
      <c r="C49" s="96">
        <v>1014</v>
      </c>
      <c r="D49" s="96"/>
      <c r="E49" s="96"/>
      <c r="F49" s="97">
        <v>0.04</v>
      </c>
      <c r="G49" s="98">
        <v>1.2389504</v>
      </c>
      <c r="H49" s="97">
        <v>0.01</v>
      </c>
      <c r="I49" s="98">
        <v>0.140067</v>
      </c>
      <c r="J49" s="97">
        <v>0.04</v>
      </c>
      <c r="K49" s="98">
        <v>0.56026799999999999</v>
      </c>
      <c r="L49" s="99">
        <v>1.76</v>
      </c>
      <c r="M49" s="96">
        <v>49.430480000000003</v>
      </c>
      <c r="N49" s="100"/>
      <c r="O49" s="100"/>
      <c r="P49" s="100"/>
      <c r="Q49" s="100"/>
      <c r="R49" s="97">
        <v>0.08</v>
      </c>
      <c r="S49" s="94">
        <v>34.86</v>
      </c>
      <c r="T49" s="99">
        <v>25.9</v>
      </c>
      <c r="U49" s="94"/>
      <c r="V49" s="100"/>
      <c r="W49" s="100"/>
    </row>
    <row r="50" spans="1:23" x14ac:dyDescent="0.25">
      <c r="A50" s="91" t="s">
        <v>44</v>
      </c>
      <c r="B50" s="95">
        <v>38453</v>
      </c>
      <c r="C50" s="96">
        <v>1003</v>
      </c>
      <c r="D50" s="96"/>
      <c r="E50" s="96"/>
      <c r="F50" s="97">
        <v>0.24</v>
      </c>
      <c r="G50" s="98">
        <v>7.4337023999999996</v>
      </c>
      <c r="H50" s="97">
        <v>2.35</v>
      </c>
      <c r="I50" s="98">
        <v>32.915745000000001</v>
      </c>
      <c r="J50" s="97">
        <v>0.25</v>
      </c>
      <c r="K50" s="98">
        <v>3.5016750000000001</v>
      </c>
      <c r="L50" s="99">
        <v>16.07</v>
      </c>
      <c r="M50" s="96">
        <v>451.33398499999998</v>
      </c>
      <c r="N50" s="100"/>
      <c r="O50" s="100"/>
      <c r="P50" s="100"/>
      <c r="Q50" s="100"/>
      <c r="R50" s="97">
        <v>0.08</v>
      </c>
      <c r="S50" s="94">
        <v>34.030999999999999</v>
      </c>
      <c r="T50" s="99">
        <v>25.1</v>
      </c>
      <c r="U50" s="94"/>
      <c r="V50" s="100"/>
      <c r="W50" s="100"/>
    </row>
    <row r="51" spans="1:23" x14ac:dyDescent="0.25">
      <c r="A51" s="91" t="s">
        <v>44</v>
      </c>
      <c r="B51" s="95">
        <v>38553</v>
      </c>
      <c r="C51" s="96">
        <v>950</v>
      </c>
      <c r="D51" s="96"/>
      <c r="E51" s="96"/>
      <c r="F51" s="97">
        <v>0.13</v>
      </c>
      <c r="G51" s="98">
        <v>4.0265887999999999</v>
      </c>
      <c r="H51" s="97">
        <v>1.5</v>
      </c>
      <c r="I51" s="98">
        <v>21.01005</v>
      </c>
      <c r="J51" s="97">
        <v>0.17</v>
      </c>
      <c r="K51" s="98">
        <v>2.3811390000000001</v>
      </c>
      <c r="L51" s="99">
        <v>0.92</v>
      </c>
      <c r="M51" s="96">
        <v>25.838660000000001</v>
      </c>
      <c r="N51" s="100"/>
      <c r="O51" s="100"/>
      <c r="P51" s="100"/>
      <c r="Q51" s="100"/>
      <c r="R51" s="97">
        <v>0.1</v>
      </c>
      <c r="S51" s="94">
        <v>34.401000000000003</v>
      </c>
      <c r="T51" s="99">
        <v>26.5</v>
      </c>
      <c r="U51" s="94"/>
      <c r="V51" s="100"/>
      <c r="W51" s="100"/>
    </row>
    <row r="52" spans="1:23" x14ac:dyDescent="0.25">
      <c r="A52" s="91" t="s">
        <v>44</v>
      </c>
      <c r="B52" s="101">
        <v>38636</v>
      </c>
      <c r="C52" s="96">
        <v>840</v>
      </c>
      <c r="D52" s="96"/>
      <c r="E52" s="96"/>
      <c r="F52" s="97">
        <v>0.05</v>
      </c>
      <c r="G52" s="98">
        <v>1.5486880000000001</v>
      </c>
      <c r="H52" s="97">
        <v>0.06</v>
      </c>
      <c r="I52" s="98">
        <v>0.84040199999999998</v>
      </c>
      <c r="J52" s="97">
        <v>0.18</v>
      </c>
      <c r="K52" s="98">
        <v>2.5212059999999998</v>
      </c>
      <c r="L52" s="99">
        <v>4.1500000000000004</v>
      </c>
      <c r="M52" s="96">
        <v>116.55482500000001</v>
      </c>
      <c r="N52" s="100"/>
      <c r="O52" s="100"/>
      <c r="P52" s="100"/>
      <c r="Q52" s="100"/>
      <c r="R52" s="97">
        <v>0.08</v>
      </c>
      <c r="S52" s="94">
        <v>34.906999999999996</v>
      </c>
      <c r="T52" s="99">
        <v>26.5</v>
      </c>
      <c r="U52" s="94"/>
      <c r="V52" s="100"/>
      <c r="W52" s="100"/>
    </row>
    <row r="53" spans="1:23" x14ac:dyDescent="0.25">
      <c r="A53" s="91" t="s">
        <v>44</v>
      </c>
      <c r="B53" s="101">
        <v>38789</v>
      </c>
      <c r="C53" s="96">
        <v>924</v>
      </c>
      <c r="D53" s="96"/>
      <c r="E53" s="96"/>
      <c r="F53" s="97">
        <v>0.1</v>
      </c>
      <c r="G53" s="98">
        <v>3.0973760000000001</v>
      </c>
      <c r="H53" s="97">
        <v>0.09</v>
      </c>
      <c r="I53" s="98">
        <v>1.2606029999999999</v>
      </c>
      <c r="J53" s="97">
        <v>0.26</v>
      </c>
      <c r="K53" s="98">
        <v>3.6417420000000003</v>
      </c>
      <c r="L53" s="99">
        <v>2.61</v>
      </c>
      <c r="M53" s="96">
        <v>73.30315499999999</v>
      </c>
      <c r="N53" s="100"/>
      <c r="O53" s="100"/>
      <c r="P53" s="100"/>
      <c r="Q53" s="100"/>
      <c r="R53" s="97">
        <v>0.1</v>
      </c>
      <c r="S53" s="94">
        <v>34.807000000000002</v>
      </c>
      <c r="T53" s="99">
        <v>24.6</v>
      </c>
      <c r="U53" s="94"/>
      <c r="V53" s="100"/>
      <c r="W53" s="100"/>
    </row>
    <row r="54" spans="1:23" x14ac:dyDescent="0.25">
      <c r="A54" s="91" t="s">
        <v>44</v>
      </c>
      <c r="B54" s="101">
        <v>38852</v>
      </c>
      <c r="C54" s="96">
        <v>927</v>
      </c>
      <c r="D54" s="96"/>
      <c r="E54" s="96"/>
      <c r="F54" s="97">
        <v>0.16</v>
      </c>
      <c r="G54" s="98">
        <v>4.9558016</v>
      </c>
      <c r="H54" s="97">
        <v>1.73</v>
      </c>
      <c r="I54" s="98">
        <v>24.231591000000002</v>
      </c>
      <c r="J54" s="97">
        <v>0.17</v>
      </c>
      <c r="K54" s="98">
        <v>2.3811390000000001</v>
      </c>
      <c r="L54" s="99">
        <v>20</v>
      </c>
      <c r="M54" s="96">
        <v>561.71</v>
      </c>
      <c r="N54" s="100"/>
      <c r="O54" s="100"/>
      <c r="P54" s="100"/>
      <c r="Q54" s="100"/>
      <c r="R54" s="97">
        <v>0.12</v>
      </c>
      <c r="S54" s="94">
        <v>34.192</v>
      </c>
      <c r="T54" s="99">
        <v>25</v>
      </c>
      <c r="U54" s="94"/>
      <c r="V54" s="100"/>
      <c r="W54" s="100"/>
    </row>
    <row r="55" spans="1:23" x14ac:dyDescent="0.25">
      <c r="A55" s="91" t="s">
        <v>44</v>
      </c>
      <c r="B55" s="101">
        <v>38943</v>
      </c>
      <c r="C55" s="96">
        <v>916</v>
      </c>
      <c r="D55" s="96"/>
      <c r="E55" s="96"/>
      <c r="F55" s="97">
        <v>0.13</v>
      </c>
      <c r="G55" s="98">
        <v>4.0265887999999999</v>
      </c>
      <c r="H55" s="97">
        <v>0.54</v>
      </c>
      <c r="I55" s="98">
        <v>7.5636180000000008</v>
      </c>
      <c r="J55" s="97">
        <v>0.22</v>
      </c>
      <c r="K55" s="98">
        <v>3.081474</v>
      </c>
      <c r="L55" s="99">
        <v>4.4000000000000004</v>
      </c>
      <c r="M55" s="96">
        <v>123.57620000000001</v>
      </c>
      <c r="N55" s="100"/>
      <c r="O55" s="100"/>
      <c r="P55" s="100"/>
      <c r="Q55" s="100"/>
      <c r="R55" s="97">
        <v>0.18</v>
      </c>
      <c r="S55" s="94">
        <v>34.579000000000001</v>
      </c>
      <c r="T55" s="99">
        <v>26.5</v>
      </c>
      <c r="U55" s="94"/>
      <c r="V55" s="100"/>
      <c r="W55" s="100"/>
    </row>
    <row r="56" spans="1:23" x14ac:dyDescent="0.25">
      <c r="A56" s="91" t="s">
        <v>44</v>
      </c>
      <c r="B56" s="101">
        <v>39022</v>
      </c>
      <c r="C56" s="96">
        <v>920</v>
      </c>
      <c r="D56" s="96"/>
      <c r="E56" s="96"/>
      <c r="F56" s="97">
        <v>0.1</v>
      </c>
      <c r="G56" s="98">
        <v>3.0973760000000001</v>
      </c>
      <c r="H56" s="97">
        <v>0.33</v>
      </c>
      <c r="I56" s="98">
        <v>4.6222110000000001</v>
      </c>
      <c r="J56" s="97">
        <v>0.41</v>
      </c>
      <c r="K56" s="98">
        <v>5.7427469999999996</v>
      </c>
      <c r="L56" s="99">
        <v>5.0199999999999996</v>
      </c>
      <c r="M56" s="96">
        <v>140.98920999999999</v>
      </c>
      <c r="N56" s="100"/>
      <c r="O56" s="100"/>
      <c r="P56" s="100"/>
      <c r="Q56" s="100"/>
      <c r="R56" s="97">
        <v>0.21</v>
      </c>
      <c r="S56" s="94">
        <v>34.756</v>
      </c>
      <c r="T56" s="99">
        <v>26.7</v>
      </c>
      <c r="U56" s="94"/>
      <c r="V56" s="100"/>
      <c r="W56" s="100"/>
    </row>
    <row r="57" spans="1:23" x14ac:dyDescent="0.25">
      <c r="A57" s="91" t="s">
        <v>44</v>
      </c>
      <c r="B57" s="101">
        <v>39125</v>
      </c>
      <c r="C57" s="96">
        <v>943</v>
      </c>
      <c r="D57" s="96"/>
      <c r="E57" s="96"/>
      <c r="F57" s="97">
        <v>0.18</v>
      </c>
      <c r="G57" s="98">
        <v>5.5752767999999993</v>
      </c>
      <c r="H57" s="97">
        <v>1.4</v>
      </c>
      <c r="I57" s="98">
        <v>19.609379999999998</v>
      </c>
      <c r="J57" s="97">
        <v>0.46</v>
      </c>
      <c r="K57" s="98">
        <v>6.4430820000000004</v>
      </c>
      <c r="L57" s="99">
        <v>9.31</v>
      </c>
      <c r="M57" s="96">
        <v>261.47600499999999</v>
      </c>
      <c r="N57" s="100"/>
      <c r="O57" s="100"/>
      <c r="P57" s="100"/>
      <c r="Q57" s="100"/>
      <c r="R57" s="97">
        <v>0.31</v>
      </c>
      <c r="S57" s="94">
        <v>34.332999999999998</v>
      </c>
      <c r="T57" s="99">
        <v>24.5</v>
      </c>
      <c r="U57" s="94"/>
      <c r="V57" s="100"/>
      <c r="W57" s="100"/>
    </row>
    <row r="58" spans="1:23" x14ac:dyDescent="0.25">
      <c r="A58" s="91" t="s">
        <v>44</v>
      </c>
      <c r="B58" s="101">
        <v>39181</v>
      </c>
      <c r="C58" s="96">
        <v>919</v>
      </c>
      <c r="D58" s="96"/>
      <c r="E58" s="96"/>
      <c r="F58" s="97">
        <v>0.14000000000000001</v>
      </c>
      <c r="G58" s="98">
        <v>4.3363263999999999</v>
      </c>
      <c r="H58" s="97">
        <v>0.51</v>
      </c>
      <c r="I58" s="98">
        <v>7.1434170000000003</v>
      </c>
      <c r="J58" s="97">
        <v>0.33</v>
      </c>
      <c r="K58" s="98">
        <v>4.6222110000000001</v>
      </c>
      <c r="L58" s="99">
        <v>6.42</v>
      </c>
      <c r="M58" s="96">
        <v>180.30891</v>
      </c>
      <c r="N58" s="100"/>
      <c r="O58" s="100"/>
      <c r="P58" s="100"/>
      <c r="Q58" s="100"/>
      <c r="R58" s="97">
        <v>0.45</v>
      </c>
      <c r="S58" s="103">
        <v>34.597000000000001</v>
      </c>
      <c r="T58" s="99">
        <v>25.3</v>
      </c>
      <c r="U58" s="94"/>
      <c r="V58" s="100"/>
      <c r="W58" s="100"/>
    </row>
    <row r="59" spans="1:23" x14ac:dyDescent="0.25">
      <c r="A59" s="91" t="s">
        <v>45</v>
      </c>
      <c r="B59" s="101">
        <v>39351</v>
      </c>
      <c r="C59" s="96">
        <v>928</v>
      </c>
      <c r="D59" s="96" t="s">
        <v>62</v>
      </c>
      <c r="E59" s="96" t="s">
        <v>55</v>
      </c>
      <c r="F59" s="97">
        <v>0.18402673747068488</v>
      </c>
      <c r="G59" s="106">
        <v>5.7</v>
      </c>
      <c r="H59" s="97">
        <v>0.34983258012237001</v>
      </c>
      <c r="I59" s="106">
        <v>4.9000000000000004</v>
      </c>
      <c r="J59" s="97">
        <v>0.1213704869812304</v>
      </c>
      <c r="K59" s="106">
        <v>1.7</v>
      </c>
      <c r="L59" s="99">
        <v>4.0697156895907138</v>
      </c>
      <c r="M59" s="107">
        <v>114.3</v>
      </c>
      <c r="N59" s="100">
        <v>0.4455384170342897</v>
      </c>
      <c r="O59" s="108">
        <v>13.8</v>
      </c>
      <c r="P59" s="99">
        <v>4.869098360070538</v>
      </c>
      <c r="Q59" s="107">
        <v>68.2</v>
      </c>
      <c r="R59" s="97">
        <v>7.0000000000000007E-2</v>
      </c>
      <c r="S59" s="94">
        <v>34.92</v>
      </c>
      <c r="T59" s="99">
        <v>26.8</v>
      </c>
      <c r="U59" s="109">
        <v>8.14</v>
      </c>
      <c r="V59" s="109">
        <v>6.33</v>
      </c>
      <c r="W59" s="109">
        <v>0.16</v>
      </c>
    </row>
    <row r="60" spans="1:23" x14ac:dyDescent="0.25">
      <c r="A60" s="91" t="s">
        <v>45</v>
      </c>
      <c r="B60" s="101">
        <v>39429</v>
      </c>
      <c r="C60" s="96">
        <v>1039</v>
      </c>
      <c r="D60" s="96" t="s">
        <v>62</v>
      </c>
      <c r="E60" s="96" t="s">
        <v>55</v>
      </c>
      <c r="F60" s="97">
        <v>0.1000847168700216</v>
      </c>
      <c r="G60" s="106">
        <v>3.1</v>
      </c>
      <c r="H60" s="97">
        <v>0.27129873560510326</v>
      </c>
      <c r="I60" s="106">
        <v>3.8</v>
      </c>
      <c r="J60" s="97"/>
      <c r="K60" s="106"/>
      <c r="L60" s="99">
        <v>15.039789215075395</v>
      </c>
      <c r="M60" s="107">
        <v>422.4</v>
      </c>
      <c r="N60" s="100">
        <v>0.3615963964336264</v>
      </c>
      <c r="O60" s="108">
        <v>11.2</v>
      </c>
      <c r="P60" s="99">
        <v>5.1975126189609258</v>
      </c>
      <c r="Q60" s="107">
        <v>72.8</v>
      </c>
      <c r="R60" s="97">
        <v>0.12</v>
      </c>
      <c r="S60" s="94">
        <v>34.49</v>
      </c>
      <c r="T60" s="108">
        <v>25.68</v>
      </c>
      <c r="U60" s="110">
        <v>8.3000000000000007</v>
      </c>
      <c r="V60" s="109">
        <v>6.15</v>
      </c>
      <c r="W60" s="110">
        <v>0.27</v>
      </c>
    </row>
    <row r="61" spans="1:23" x14ac:dyDescent="0.25">
      <c r="A61" s="91" t="s">
        <v>45</v>
      </c>
      <c r="B61" s="101">
        <v>39517</v>
      </c>
      <c r="C61" s="96">
        <v>940</v>
      </c>
      <c r="D61" s="96" t="s">
        <v>62</v>
      </c>
      <c r="E61" s="96" t="s">
        <v>55</v>
      </c>
      <c r="F61" s="97">
        <v>0.13882718791648158</v>
      </c>
      <c r="G61" s="106">
        <v>4.3</v>
      </c>
      <c r="H61" s="97">
        <v>0.5854341136741702</v>
      </c>
      <c r="I61" s="106">
        <v>8.1999999999999993</v>
      </c>
      <c r="J61" s="97">
        <v>5.7115523285284901E-2</v>
      </c>
      <c r="K61" s="106">
        <v>0.8</v>
      </c>
      <c r="L61" s="99">
        <v>5.6470420679710172</v>
      </c>
      <c r="M61" s="107">
        <v>158.6</v>
      </c>
      <c r="N61" s="100">
        <v>0.4455384170342897</v>
      </c>
      <c r="O61" s="108">
        <v>13.8</v>
      </c>
      <c r="P61" s="99">
        <v>8.0961254256891344</v>
      </c>
      <c r="Q61" s="107">
        <v>113.4</v>
      </c>
      <c r="R61" s="97">
        <v>7.0000000000000007E-2</v>
      </c>
      <c r="S61" s="94">
        <v>34.841000000000001</v>
      </c>
      <c r="T61" s="108">
        <v>24.94</v>
      </c>
      <c r="U61" s="110">
        <v>8.1199999999999992</v>
      </c>
      <c r="V61" s="109">
        <v>6.59</v>
      </c>
      <c r="W61" s="110">
        <v>0.32</v>
      </c>
    </row>
    <row r="62" spans="1:23" x14ac:dyDescent="0.25">
      <c r="A62" s="91" t="s">
        <v>45</v>
      </c>
      <c r="B62" s="101">
        <v>39604</v>
      </c>
      <c r="C62" s="96">
        <v>941</v>
      </c>
      <c r="D62" s="96" t="s">
        <v>62</v>
      </c>
      <c r="E62" s="96" t="s">
        <v>55</v>
      </c>
      <c r="F62" s="97">
        <v>0.10654179537776493</v>
      </c>
      <c r="G62" s="106">
        <v>3.3</v>
      </c>
      <c r="H62" s="97">
        <v>0.2427409739624608</v>
      </c>
      <c r="I62" s="106">
        <v>3.4</v>
      </c>
      <c r="J62" s="97">
        <v>0.15706768903453347</v>
      </c>
      <c r="K62" s="106">
        <v>2.2000000000000002</v>
      </c>
      <c r="L62" s="99">
        <v>17.703085221911664</v>
      </c>
      <c r="M62" s="107">
        <v>497.2</v>
      </c>
      <c r="N62" s="100">
        <v>0.2905685328484498</v>
      </c>
      <c r="O62" s="108">
        <v>9</v>
      </c>
      <c r="P62" s="99">
        <v>7.9533366174759221</v>
      </c>
      <c r="Q62" s="107">
        <v>111.4</v>
      </c>
      <c r="R62" s="111">
        <v>0.08</v>
      </c>
      <c r="S62" s="110">
        <v>34.814399999999999</v>
      </c>
      <c r="T62" s="108">
        <v>25.02</v>
      </c>
      <c r="U62" s="110">
        <v>8.08</v>
      </c>
      <c r="V62" s="110">
        <v>6.72</v>
      </c>
      <c r="W62" s="110">
        <v>0.2</v>
      </c>
    </row>
    <row r="63" spans="1:23" x14ac:dyDescent="0.25">
      <c r="A63" s="112" t="s">
        <v>45</v>
      </c>
      <c r="B63" s="101">
        <v>39713</v>
      </c>
      <c r="C63" s="103">
        <v>1053</v>
      </c>
      <c r="D63" s="96" t="s">
        <v>62</v>
      </c>
      <c r="E63" s="96" t="s">
        <v>55</v>
      </c>
      <c r="F63" s="97">
        <v>5.8113706569689963E-2</v>
      </c>
      <c r="G63" s="104">
        <v>1.8</v>
      </c>
      <c r="H63" s="97">
        <v>0.14278880821321224</v>
      </c>
      <c r="I63" s="104">
        <v>2</v>
      </c>
      <c r="J63" s="97">
        <v>0.14992824862387286</v>
      </c>
      <c r="K63" s="104">
        <v>2.1</v>
      </c>
      <c r="L63" s="99">
        <v>2.3428459525377865</v>
      </c>
      <c r="M63" s="107">
        <v>65.8</v>
      </c>
      <c r="N63" s="100">
        <v>0.2518260618019898</v>
      </c>
      <c r="O63" s="108">
        <v>7.8</v>
      </c>
      <c r="P63" s="99">
        <v>4.8548194792492163</v>
      </c>
      <c r="Q63" s="107">
        <v>68</v>
      </c>
      <c r="R63" s="102">
        <v>0.1</v>
      </c>
      <c r="S63" s="113">
        <v>34.814</v>
      </c>
      <c r="T63" s="108">
        <v>26.63</v>
      </c>
      <c r="U63" s="109">
        <v>8.01</v>
      </c>
      <c r="V63" s="109">
        <v>6.83</v>
      </c>
      <c r="W63" s="103">
        <v>0.1</v>
      </c>
    </row>
    <row r="64" spans="1:23" x14ac:dyDescent="0.25">
      <c r="A64" s="112" t="s">
        <v>45</v>
      </c>
      <c r="B64" s="101">
        <v>39769</v>
      </c>
      <c r="C64" s="103">
        <v>932</v>
      </c>
      <c r="D64" s="96" t="s">
        <v>62</v>
      </c>
      <c r="E64" s="96" t="s">
        <v>55</v>
      </c>
      <c r="F64" s="97">
        <v>0.15174134493196823</v>
      </c>
      <c r="G64" s="104">
        <v>4.7</v>
      </c>
      <c r="H64" s="97">
        <v>7.1394404106606121E-2</v>
      </c>
      <c r="I64" s="104">
        <v>1</v>
      </c>
      <c r="J64" s="97">
        <v>0.13564936780255163</v>
      </c>
      <c r="K64" s="104">
        <v>1.9</v>
      </c>
      <c r="L64" s="99">
        <v>3.7065389613857684</v>
      </c>
      <c r="M64" s="107">
        <v>104.1</v>
      </c>
      <c r="N64" s="100">
        <v>0.39065324971847137</v>
      </c>
      <c r="O64" s="103">
        <v>12.1</v>
      </c>
      <c r="P64" s="99">
        <v>5.7686678518137748</v>
      </c>
      <c r="Q64" s="107">
        <v>80.8</v>
      </c>
      <c r="R64" s="102">
        <v>0.09</v>
      </c>
      <c r="S64" s="113">
        <v>34.933999999999997</v>
      </c>
      <c r="T64" s="108">
        <v>25.67</v>
      </c>
      <c r="U64" s="109">
        <v>8.2200000000000006</v>
      </c>
      <c r="V64" s="109">
        <v>6.11</v>
      </c>
      <c r="W64" s="103">
        <v>7.0000000000000007E-2</v>
      </c>
    </row>
    <row r="65" spans="1:23" x14ac:dyDescent="0.25">
      <c r="A65" s="91" t="s">
        <v>45</v>
      </c>
      <c r="B65" s="101">
        <v>39853</v>
      </c>
      <c r="C65" s="103">
        <v>933</v>
      </c>
      <c r="D65" s="96" t="s">
        <v>62</v>
      </c>
      <c r="E65" s="96" t="s">
        <v>55</v>
      </c>
      <c r="F65" s="97">
        <v>9.3627638362278262E-2</v>
      </c>
      <c r="G65" s="104">
        <v>2.9</v>
      </c>
      <c r="H65" s="97">
        <v>0.15706768903453347</v>
      </c>
      <c r="I65" s="104">
        <v>2.2000000000000002</v>
      </c>
      <c r="J65" s="97">
        <v>0.1213704869812304</v>
      </c>
      <c r="K65" s="104">
        <v>1.7</v>
      </c>
      <c r="L65" s="99">
        <v>1.7304302932117999</v>
      </c>
      <c r="M65" s="107">
        <v>48.6</v>
      </c>
      <c r="N65" s="100">
        <v>0.21631213000940153</v>
      </c>
      <c r="O65" s="103">
        <v>6.7</v>
      </c>
      <c r="P65" s="99">
        <v>5.4116958312807437</v>
      </c>
      <c r="Q65" s="107">
        <v>75.8</v>
      </c>
      <c r="R65" s="102">
        <v>0.14000000000000001</v>
      </c>
      <c r="S65" s="113">
        <v>35.058</v>
      </c>
      <c r="T65" s="108">
        <v>24.9</v>
      </c>
      <c r="U65" s="109">
        <v>8.06</v>
      </c>
      <c r="V65" s="109">
        <v>6.15</v>
      </c>
      <c r="W65" s="103">
        <v>0.01</v>
      </c>
    </row>
    <row r="66" spans="1:23" x14ac:dyDescent="0.25">
      <c r="A66" s="91" t="s">
        <v>45</v>
      </c>
      <c r="B66" s="101">
        <v>39916</v>
      </c>
      <c r="C66" s="103">
        <v>923</v>
      </c>
      <c r="D66" s="96" t="s">
        <v>62</v>
      </c>
      <c r="E66" s="96" t="s">
        <v>55</v>
      </c>
      <c r="F66" s="97">
        <v>0.22922628702488818</v>
      </c>
      <c r="G66" s="104">
        <v>7.1</v>
      </c>
      <c r="H66" s="97">
        <v>0.2284620931411396</v>
      </c>
      <c r="I66" s="104">
        <v>3.2</v>
      </c>
      <c r="J66" s="97">
        <v>0.33555369930104878</v>
      </c>
      <c r="K66" s="104">
        <v>4.7</v>
      </c>
      <c r="L66" s="99">
        <v>3.8026739776753127</v>
      </c>
      <c r="M66" s="107">
        <v>106.8</v>
      </c>
      <c r="N66" s="100">
        <v>0.47782380957300635</v>
      </c>
      <c r="O66" s="103">
        <v>14.8</v>
      </c>
      <c r="P66" s="99">
        <v>4.9476322045878041</v>
      </c>
      <c r="Q66" s="107">
        <v>69.3</v>
      </c>
      <c r="R66" s="102">
        <v>0.16</v>
      </c>
      <c r="S66" s="113">
        <v>34.968000000000004</v>
      </c>
      <c r="T66" s="108">
        <v>24.02</v>
      </c>
      <c r="U66" s="109">
        <v>8.15</v>
      </c>
      <c r="V66" s="109">
        <v>5.9</v>
      </c>
      <c r="W66" s="103">
        <v>0.05</v>
      </c>
    </row>
    <row r="67" spans="1:23" x14ac:dyDescent="0.25">
      <c r="A67" s="112" t="s">
        <v>45</v>
      </c>
      <c r="B67" s="101">
        <v>40065</v>
      </c>
      <c r="C67" s="103">
        <v>926</v>
      </c>
      <c r="D67" s="96" t="s">
        <v>62</v>
      </c>
      <c r="E67" s="96" t="s">
        <v>55</v>
      </c>
      <c r="F67" s="97">
        <v>0.13237010940873822</v>
      </c>
      <c r="G67" s="104">
        <v>4.0999999999999996</v>
      </c>
      <c r="H67" s="97">
        <v>0.15706768903453347</v>
      </c>
      <c r="I67" s="104">
        <v>2.2000000000000002</v>
      </c>
      <c r="J67" s="97">
        <v>9.9952165749248562E-2</v>
      </c>
      <c r="K67" s="104">
        <v>1.4</v>
      </c>
      <c r="L67" s="99">
        <v>6.031582133129195</v>
      </c>
      <c r="M67" s="107">
        <v>169.4</v>
      </c>
      <c r="N67" s="100">
        <v>0.5036521236039796</v>
      </c>
      <c r="O67" s="108">
        <v>15.6</v>
      </c>
      <c r="P67" s="99">
        <v>5.3474408675847993</v>
      </c>
      <c r="Q67" s="107">
        <v>74.900000000000006</v>
      </c>
      <c r="R67" s="102">
        <v>0.12</v>
      </c>
      <c r="S67" s="109">
        <v>35.159999999999997</v>
      </c>
      <c r="T67" s="108">
        <v>26.85</v>
      </c>
      <c r="U67" s="109">
        <v>8.23</v>
      </c>
      <c r="V67" s="109">
        <v>5.5</v>
      </c>
      <c r="W67" s="103">
        <v>0.27</v>
      </c>
    </row>
    <row r="68" spans="1:23" x14ac:dyDescent="0.25">
      <c r="A68" s="112" t="s">
        <v>45</v>
      </c>
      <c r="B68" s="101">
        <v>40140</v>
      </c>
      <c r="C68" s="103">
        <v>942</v>
      </c>
      <c r="D68" s="96" t="s">
        <v>62</v>
      </c>
      <c r="E68" s="96" t="s">
        <v>55</v>
      </c>
      <c r="F68" s="97">
        <v>2.5828314030973316E-2</v>
      </c>
      <c r="G68" s="104">
        <v>0.8</v>
      </c>
      <c r="H68" s="97">
        <v>0.42836642463963676</v>
      </c>
      <c r="I68" s="104">
        <v>6</v>
      </c>
      <c r="J68" s="97">
        <v>0.1213704869812304</v>
      </c>
      <c r="K68" s="104">
        <v>1.7</v>
      </c>
      <c r="L68" s="99">
        <v>33.494151786509057</v>
      </c>
      <c r="M68" s="107">
        <v>940.7</v>
      </c>
      <c r="N68" s="100">
        <v>0.41648156374944473</v>
      </c>
      <c r="O68" s="103">
        <v>12.9</v>
      </c>
      <c r="P68" s="99">
        <v>7.674898441460158</v>
      </c>
      <c r="Q68" s="107">
        <v>107.5</v>
      </c>
      <c r="R68" s="102">
        <v>0.09</v>
      </c>
      <c r="S68" s="109">
        <v>35.130000000000003</v>
      </c>
      <c r="T68" s="108">
        <v>25.34</v>
      </c>
      <c r="U68" s="109">
        <v>8.26</v>
      </c>
      <c r="V68" s="109">
        <v>6.13</v>
      </c>
      <c r="W68" s="103">
        <v>0.13</v>
      </c>
    </row>
    <row r="69" spans="1:23" x14ac:dyDescent="0.25">
      <c r="A69" s="91" t="s">
        <v>45</v>
      </c>
      <c r="B69" s="101">
        <v>40232</v>
      </c>
      <c r="C69" s="103">
        <v>951</v>
      </c>
      <c r="D69" s="96" t="s">
        <v>62</v>
      </c>
      <c r="E69" s="96" t="s">
        <v>55</v>
      </c>
      <c r="F69" s="97">
        <v>0.16788404120132655</v>
      </c>
      <c r="G69" s="104">
        <v>5.2</v>
      </c>
      <c r="H69" s="97">
        <v>0.22132265273047899</v>
      </c>
      <c r="I69" s="104">
        <v>3.1</v>
      </c>
      <c r="J69" s="97">
        <v>0.47834250751426105</v>
      </c>
      <c r="K69" s="104">
        <v>6.7</v>
      </c>
      <c r="L69" s="99">
        <v>93.001726869737055</v>
      </c>
      <c r="M69" s="107">
        <v>2612</v>
      </c>
      <c r="N69" s="100">
        <v>0.39711032822621473</v>
      </c>
      <c r="O69" s="108">
        <v>12.3</v>
      </c>
      <c r="P69" s="99">
        <v>4.4407319354309012</v>
      </c>
      <c r="Q69" s="107">
        <v>62.2</v>
      </c>
      <c r="R69" s="102">
        <v>0.05</v>
      </c>
      <c r="S69" s="109">
        <v>35.06</v>
      </c>
      <c r="T69" s="108">
        <v>24.58</v>
      </c>
      <c r="U69" s="109">
        <v>8.2100000000000009</v>
      </c>
      <c r="V69" s="109">
        <v>6.13</v>
      </c>
      <c r="W69" s="103">
        <v>0.34</v>
      </c>
    </row>
    <row r="70" spans="1:23" x14ac:dyDescent="0.25">
      <c r="A70" s="91" t="s">
        <v>45</v>
      </c>
      <c r="B70" s="101">
        <v>40323</v>
      </c>
      <c r="C70" s="103">
        <v>1109</v>
      </c>
      <c r="D70" s="96" t="s">
        <v>62</v>
      </c>
      <c r="E70" s="96" t="s">
        <v>55</v>
      </c>
      <c r="F70" s="97">
        <v>2.259977477710165E-2</v>
      </c>
      <c r="G70" s="104">
        <v>0.7</v>
      </c>
      <c r="H70" s="97">
        <v>7.1394404106606121E-2</v>
      </c>
      <c r="I70" s="104">
        <v>1</v>
      </c>
      <c r="J70" s="97">
        <v>3.5697202053303061E-2</v>
      </c>
      <c r="K70" s="104">
        <v>0.5</v>
      </c>
      <c r="L70" s="99">
        <v>4.0590340211140985</v>
      </c>
      <c r="M70" s="107">
        <v>114</v>
      </c>
      <c r="N70" s="100">
        <v>0.2905685328484498</v>
      </c>
      <c r="O70" s="103">
        <v>9</v>
      </c>
      <c r="P70" s="99">
        <v>4.6049390648760946</v>
      </c>
      <c r="Q70" s="107">
        <v>64.5</v>
      </c>
      <c r="R70" s="102">
        <v>0.08</v>
      </c>
      <c r="S70" s="109">
        <v>35.01</v>
      </c>
      <c r="T70" s="108">
        <v>24.9</v>
      </c>
      <c r="U70" s="109">
        <v>8.25</v>
      </c>
      <c r="V70" s="109">
        <v>6.84</v>
      </c>
      <c r="W70" s="103">
        <v>0.1</v>
      </c>
    </row>
    <row r="71" spans="1:23" x14ac:dyDescent="0.25">
      <c r="A71" s="112" t="s">
        <v>45</v>
      </c>
      <c r="B71" s="101">
        <v>40400</v>
      </c>
      <c r="C71" s="103">
        <v>948</v>
      </c>
      <c r="D71" s="96" t="s">
        <v>62</v>
      </c>
      <c r="E71" s="96" t="s">
        <v>55</v>
      </c>
      <c r="F71" s="97">
        <v>3.8742471046459968E-2</v>
      </c>
      <c r="G71" s="104">
        <v>1.2</v>
      </c>
      <c r="H71" s="97">
        <v>0.92098781297521903</v>
      </c>
      <c r="I71" s="104">
        <v>12.9</v>
      </c>
      <c r="J71" s="97">
        <v>4.9976082874624281E-2</v>
      </c>
      <c r="K71" s="104">
        <v>0.7</v>
      </c>
      <c r="L71" s="99">
        <v>11.529080842427588</v>
      </c>
      <c r="M71" s="107">
        <v>323.8</v>
      </c>
      <c r="N71" s="100">
        <v>0.57790852644302793</v>
      </c>
      <c r="O71" s="103">
        <v>17.899999999999999</v>
      </c>
      <c r="P71" s="99">
        <v>4.8833772408918588</v>
      </c>
      <c r="Q71" s="107">
        <v>68.400000000000006</v>
      </c>
      <c r="R71" s="102">
        <v>0.09</v>
      </c>
      <c r="S71" s="109">
        <v>34.729999999999997</v>
      </c>
      <c r="T71" s="109">
        <v>25.96</v>
      </c>
      <c r="U71" s="109">
        <v>8.24</v>
      </c>
      <c r="V71" s="109">
        <v>6.42</v>
      </c>
      <c r="W71" s="109">
        <v>0.1</v>
      </c>
    </row>
    <row r="72" spans="1:23" x14ac:dyDescent="0.25">
      <c r="A72" s="112" t="s">
        <v>45</v>
      </c>
      <c r="B72" s="101">
        <v>40490</v>
      </c>
      <c r="C72" s="103">
        <v>938</v>
      </c>
      <c r="D72" s="96" t="s">
        <v>62</v>
      </c>
      <c r="E72" s="96" t="s">
        <v>55</v>
      </c>
      <c r="F72" s="97">
        <v>3.2285392538716645E-3</v>
      </c>
      <c r="G72" s="104">
        <v>0.1</v>
      </c>
      <c r="H72" s="97">
        <v>0.24988041437312142</v>
      </c>
      <c r="I72" s="104">
        <v>3.5</v>
      </c>
      <c r="J72" s="97">
        <v>0.1713465698558547</v>
      </c>
      <c r="K72" s="106">
        <v>2.4</v>
      </c>
      <c r="L72" s="99">
        <v>2.193302593865162</v>
      </c>
      <c r="M72" s="107">
        <v>61.6</v>
      </c>
      <c r="N72" s="100">
        <v>0.4067959459878297</v>
      </c>
      <c r="O72" s="103">
        <v>12.6</v>
      </c>
      <c r="P72" s="99">
        <v>4.712030671036004</v>
      </c>
      <c r="Q72" s="107">
        <v>66</v>
      </c>
      <c r="R72" s="102">
        <v>0.08</v>
      </c>
      <c r="S72" s="109">
        <v>35.26</v>
      </c>
      <c r="T72" s="109">
        <v>26.42</v>
      </c>
      <c r="U72" s="109">
        <v>8.24</v>
      </c>
      <c r="V72" s="109">
        <v>6.12</v>
      </c>
      <c r="W72" s="109">
        <v>0.06</v>
      </c>
    </row>
    <row r="73" spans="1:23" x14ac:dyDescent="0.25">
      <c r="A73" s="91" t="s">
        <v>45</v>
      </c>
      <c r="B73" s="101">
        <v>40554</v>
      </c>
      <c r="C73" s="103">
        <v>949</v>
      </c>
      <c r="D73" s="96" t="s">
        <v>62</v>
      </c>
      <c r="E73" s="96" t="s">
        <v>55</v>
      </c>
      <c r="F73" s="97">
        <v>0.13237010940873822</v>
      </c>
      <c r="G73" s="104">
        <v>4.0999999999999996</v>
      </c>
      <c r="H73" s="97">
        <v>0.5354580307995459</v>
      </c>
      <c r="I73" s="104">
        <v>7.5</v>
      </c>
      <c r="J73" s="97">
        <v>7.1394404106606127E-3</v>
      </c>
      <c r="K73" s="106">
        <v>0.1</v>
      </c>
      <c r="L73" s="99">
        <v>5.6256787310177847</v>
      </c>
      <c r="M73" s="103">
        <v>158</v>
      </c>
      <c r="N73" s="100">
        <v>0.4455384170342897</v>
      </c>
      <c r="O73" s="103">
        <v>13.8</v>
      </c>
      <c r="P73" s="99">
        <v>3.9338316662739974</v>
      </c>
      <c r="Q73" s="107">
        <v>55.1</v>
      </c>
      <c r="R73" s="102">
        <v>0.05</v>
      </c>
      <c r="S73" s="109">
        <v>35.01</v>
      </c>
      <c r="T73" s="109">
        <v>24.97</v>
      </c>
      <c r="U73" s="109">
        <v>8.2100000000000009</v>
      </c>
      <c r="V73" s="109">
        <v>6.47</v>
      </c>
      <c r="W73" s="109">
        <v>0.11</v>
      </c>
    </row>
    <row r="74" spans="1:23" x14ac:dyDescent="0.25">
      <c r="A74" s="91" t="s">
        <v>45</v>
      </c>
      <c r="B74" s="101">
        <v>40659</v>
      </c>
      <c r="C74" s="103">
        <v>950</v>
      </c>
      <c r="D74" s="96" t="s">
        <v>62</v>
      </c>
      <c r="E74" s="96" t="s">
        <v>55</v>
      </c>
      <c r="F74" s="97">
        <v>0.11622741313937993</v>
      </c>
      <c r="G74" s="104">
        <v>3.6</v>
      </c>
      <c r="H74" s="97">
        <v>0.34269313971170939</v>
      </c>
      <c r="I74" s="104">
        <v>4.8</v>
      </c>
      <c r="J74" s="97">
        <v>0.14992824862387286</v>
      </c>
      <c r="K74" s="106">
        <v>2.1</v>
      </c>
      <c r="L74" s="99">
        <v>10.503640668672446</v>
      </c>
      <c r="M74" s="103">
        <v>295</v>
      </c>
      <c r="N74" s="100">
        <v>0.43262426001880305</v>
      </c>
      <c r="O74" s="103">
        <v>13.4</v>
      </c>
      <c r="P74" s="99">
        <v>4.240827603932404</v>
      </c>
      <c r="Q74" s="107">
        <v>59.4</v>
      </c>
      <c r="R74" s="102">
        <v>0.06</v>
      </c>
      <c r="S74" s="109">
        <v>34.97</v>
      </c>
      <c r="T74" s="109">
        <v>25.02</v>
      </c>
      <c r="U74" s="109">
        <v>8.2200000000000006</v>
      </c>
      <c r="V74" s="109">
        <v>6.46</v>
      </c>
      <c r="W74" s="109">
        <v>0.12</v>
      </c>
    </row>
    <row r="75" spans="1:23" x14ac:dyDescent="0.25">
      <c r="A75" s="112" t="s">
        <v>45</v>
      </c>
      <c r="B75" s="101">
        <v>40750</v>
      </c>
      <c r="C75" s="103">
        <v>1006</v>
      </c>
      <c r="D75" s="96" t="s">
        <v>62</v>
      </c>
      <c r="E75" s="96" t="s">
        <v>55</v>
      </c>
      <c r="F75" s="97">
        <v>0.16142696269358323</v>
      </c>
      <c r="G75" s="104">
        <v>5</v>
      </c>
      <c r="H75" s="97">
        <v>2.1418321231981837E-2</v>
      </c>
      <c r="I75" s="104">
        <v>0.3</v>
      </c>
      <c r="J75" s="97">
        <v>9.2812725338587962E-2</v>
      </c>
      <c r="K75" s="104">
        <v>1.3</v>
      </c>
      <c r="L75" s="99">
        <v>1.769596410959392</v>
      </c>
      <c r="M75" s="107">
        <v>49.7</v>
      </c>
      <c r="N75" s="100">
        <v>0.47782380957300635</v>
      </c>
      <c r="O75" s="103">
        <v>14.8</v>
      </c>
      <c r="P75" s="99">
        <v>5.0904210128010163</v>
      </c>
      <c r="Q75" s="107">
        <v>71.3</v>
      </c>
      <c r="R75" s="102">
        <v>0.08</v>
      </c>
      <c r="S75" s="109">
        <v>34.86</v>
      </c>
      <c r="T75" s="109">
        <v>26.18</v>
      </c>
      <c r="U75" s="109">
        <v>8.26</v>
      </c>
      <c r="V75" s="109">
        <v>6.42</v>
      </c>
      <c r="W75" s="109">
        <v>7.0000000000000007E-2</v>
      </c>
    </row>
    <row r="76" spans="1:23" x14ac:dyDescent="0.25">
      <c r="A76" s="112" t="s">
        <v>45</v>
      </c>
      <c r="B76" s="101">
        <v>40834</v>
      </c>
      <c r="C76" s="103">
        <v>938</v>
      </c>
      <c r="D76" s="96" t="s">
        <v>62</v>
      </c>
      <c r="E76" s="96" t="s">
        <v>55</v>
      </c>
      <c r="F76" s="97">
        <v>1.9371235523229984E-2</v>
      </c>
      <c r="G76" s="104">
        <v>0.6</v>
      </c>
      <c r="H76" s="97">
        <v>0.20704377190915774</v>
      </c>
      <c r="I76" s="104">
        <v>2.9</v>
      </c>
      <c r="J76" s="97">
        <v>0.17848601026651531</v>
      </c>
      <c r="K76" s="104">
        <v>2.5</v>
      </c>
      <c r="L76" s="99">
        <v>3.1938188745081981</v>
      </c>
      <c r="M76" s="107">
        <v>89.7</v>
      </c>
      <c r="N76" s="100">
        <v>0.31639684687942315</v>
      </c>
      <c r="O76" s="103">
        <v>9.8000000000000007</v>
      </c>
      <c r="P76" s="99">
        <v>5.7186917689391503</v>
      </c>
      <c r="Q76" s="107">
        <v>80.099999999999994</v>
      </c>
      <c r="R76" s="102">
        <v>7.0000000000000007E-2</v>
      </c>
      <c r="S76" s="109">
        <v>35.049999999999997</v>
      </c>
      <c r="T76" s="109">
        <v>26.58</v>
      </c>
      <c r="U76" s="109">
        <v>8.1999999999999993</v>
      </c>
      <c r="V76" s="109">
        <v>6.55</v>
      </c>
      <c r="W76" s="109">
        <v>0.09</v>
      </c>
    </row>
    <row r="77" spans="1:23" x14ac:dyDescent="0.25">
      <c r="A77" s="91" t="s">
        <v>45</v>
      </c>
      <c r="B77" s="101">
        <v>40933</v>
      </c>
      <c r="C77" s="103">
        <v>1006</v>
      </c>
      <c r="D77" s="96" t="s">
        <v>62</v>
      </c>
      <c r="E77" s="96" t="s">
        <v>55</v>
      </c>
      <c r="F77" s="97">
        <v>0.10331325612389326</v>
      </c>
      <c r="G77" s="104">
        <v>3.2</v>
      </c>
      <c r="H77" s="97">
        <v>0.50690026915690345</v>
      </c>
      <c r="I77" s="104">
        <v>7.1</v>
      </c>
      <c r="J77" s="97">
        <v>0.10709160615990919</v>
      </c>
      <c r="K77" s="104">
        <v>1.5</v>
      </c>
      <c r="L77" s="99">
        <v>5.6719659610831217</v>
      </c>
      <c r="M77" s="107">
        <v>159.30000000000001</v>
      </c>
      <c r="N77" s="100">
        <v>0.46813819181139132</v>
      </c>
      <c r="O77" s="108">
        <v>14.5</v>
      </c>
      <c r="P77" s="99">
        <v>5.554484639493956</v>
      </c>
      <c r="Q77" s="107">
        <v>77.8</v>
      </c>
      <c r="R77" s="102">
        <v>0.09</v>
      </c>
      <c r="S77" s="109">
        <v>34.93</v>
      </c>
      <c r="T77" s="109">
        <v>24.62</v>
      </c>
      <c r="U77" s="109">
        <v>8.17</v>
      </c>
      <c r="V77" s="109">
        <v>6.53</v>
      </c>
      <c r="W77" s="109">
        <v>0.1</v>
      </c>
    </row>
    <row r="78" spans="1:23" x14ac:dyDescent="0.25">
      <c r="A78" s="91" t="s">
        <v>45</v>
      </c>
      <c r="B78" s="101">
        <v>41023</v>
      </c>
      <c r="C78" s="103">
        <v>1031</v>
      </c>
      <c r="D78" s="96" t="s">
        <v>62</v>
      </c>
      <c r="E78" s="96" t="s">
        <v>55</v>
      </c>
      <c r="F78" s="97">
        <v>0.11299887388550825</v>
      </c>
      <c r="G78" s="104">
        <v>3.5</v>
      </c>
      <c r="H78" s="97">
        <v>0.21418321231981838</v>
      </c>
      <c r="I78" s="104">
        <v>3</v>
      </c>
      <c r="J78" s="97">
        <v>0.16420712944519406</v>
      </c>
      <c r="K78" s="104">
        <v>2.2999999999999998</v>
      </c>
      <c r="L78" s="99">
        <v>2.8092788093500207</v>
      </c>
      <c r="M78" s="107">
        <v>78.900000000000006</v>
      </c>
      <c r="N78" s="100">
        <v>0.40356740673395808</v>
      </c>
      <c r="O78" s="103">
        <v>12.5</v>
      </c>
      <c r="P78" s="99">
        <v>4.2979431272176889</v>
      </c>
      <c r="Q78" s="107">
        <v>60.2</v>
      </c>
      <c r="R78" s="102">
        <v>0.13</v>
      </c>
      <c r="S78" s="109">
        <v>35.07</v>
      </c>
      <c r="T78" s="109">
        <v>24.78</v>
      </c>
      <c r="U78" s="109">
        <v>8.2100000000000009</v>
      </c>
      <c r="V78" s="109">
        <v>6.6</v>
      </c>
      <c r="W78" s="109">
        <v>7.0000000000000007E-2</v>
      </c>
    </row>
    <row r="79" spans="1:23" x14ac:dyDescent="0.25">
      <c r="A79" s="112" t="s">
        <v>45</v>
      </c>
      <c r="B79" s="101">
        <v>41114</v>
      </c>
      <c r="C79" s="103">
        <v>951</v>
      </c>
      <c r="D79" s="96" t="s">
        <v>62</v>
      </c>
      <c r="E79" s="96" t="s">
        <v>55</v>
      </c>
      <c r="F79" s="97">
        <v>2.9056853284844981E-2</v>
      </c>
      <c r="G79" s="104">
        <v>0.9</v>
      </c>
      <c r="H79" s="97">
        <v>0.37125090135435185</v>
      </c>
      <c r="I79" s="104">
        <v>5.2</v>
      </c>
      <c r="J79" s="97">
        <v>0.2284620931411396</v>
      </c>
      <c r="K79" s="104">
        <v>3.2</v>
      </c>
      <c r="L79" s="99">
        <v>2.4461020811450749</v>
      </c>
      <c r="M79" s="107">
        <v>68.7</v>
      </c>
      <c r="N79" s="100">
        <v>0.30348268986393645</v>
      </c>
      <c r="O79" s="103">
        <v>9.4</v>
      </c>
      <c r="P79" s="99">
        <v>4.1051782361298521</v>
      </c>
      <c r="Q79" s="107">
        <v>57.5</v>
      </c>
      <c r="R79" s="102">
        <v>0.08</v>
      </c>
      <c r="S79" s="109">
        <v>35.08</v>
      </c>
      <c r="T79" s="109">
        <v>26.3</v>
      </c>
      <c r="U79" s="109">
        <v>8.23</v>
      </c>
      <c r="V79" s="109">
        <v>6.81</v>
      </c>
      <c r="W79" s="109">
        <v>0.14000000000000001</v>
      </c>
    </row>
    <row r="80" spans="1:23" x14ac:dyDescent="0.25">
      <c r="A80" s="112" t="s">
        <v>45</v>
      </c>
      <c r="B80" s="101">
        <v>41240</v>
      </c>
      <c r="C80" s="103">
        <v>944</v>
      </c>
      <c r="D80" s="96" t="s">
        <v>62</v>
      </c>
      <c r="E80" s="96" t="s">
        <v>55</v>
      </c>
      <c r="F80" s="97">
        <v>9.3627638362278262E-2</v>
      </c>
      <c r="G80" s="104">
        <v>2.9</v>
      </c>
      <c r="H80" s="97">
        <v>0.78533844517266738</v>
      </c>
      <c r="I80" s="104">
        <v>11</v>
      </c>
      <c r="J80" s="97">
        <v>0.30699593765840633</v>
      </c>
      <c r="K80" s="104">
        <v>4.3</v>
      </c>
      <c r="L80" s="99">
        <v>6.5407416638478928</v>
      </c>
      <c r="M80" s="107">
        <v>183.7</v>
      </c>
      <c r="N80" s="100">
        <v>0.48428088808074965</v>
      </c>
      <c r="O80" s="103">
        <v>15</v>
      </c>
      <c r="P80" s="99">
        <v>6.4826118928798353</v>
      </c>
      <c r="Q80" s="107">
        <v>90.8</v>
      </c>
      <c r="R80" s="102">
        <v>0.05</v>
      </c>
      <c r="S80" s="109">
        <v>35.1</v>
      </c>
      <c r="T80" s="109">
        <v>25.07</v>
      </c>
      <c r="U80" s="109">
        <v>8.1999999999999993</v>
      </c>
      <c r="V80" s="109">
        <v>6.74</v>
      </c>
      <c r="W80" s="109">
        <v>0.2</v>
      </c>
    </row>
    <row r="81" spans="1:27" x14ac:dyDescent="0.25">
      <c r="A81" s="91" t="s">
        <v>45</v>
      </c>
      <c r="B81" s="101">
        <v>41298</v>
      </c>
      <c r="C81" s="103">
        <v>950</v>
      </c>
      <c r="D81" s="96" t="s">
        <v>62</v>
      </c>
      <c r="E81" s="96" t="s">
        <v>55</v>
      </c>
      <c r="F81" s="97">
        <v>5.4885167315818294E-2</v>
      </c>
      <c r="G81" s="104">
        <v>1.7</v>
      </c>
      <c r="H81" s="97">
        <v>7.1394404106606127E-3</v>
      </c>
      <c r="I81" s="104">
        <v>0.1</v>
      </c>
      <c r="J81" s="97">
        <v>0.17848601026651531</v>
      </c>
      <c r="K81" s="104">
        <v>2.5</v>
      </c>
      <c r="L81" s="99">
        <v>1.139377970839045</v>
      </c>
      <c r="M81" s="107">
        <v>32</v>
      </c>
      <c r="N81" s="100">
        <v>0.43585279927267467</v>
      </c>
      <c r="O81" s="103">
        <v>13.5</v>
      </c>
      <c r="P81" s="99">
        <v>5.0118871682837502</v>
      </c>
      <c r="Q81" s="107">
        <v>70.2</v>
      </c>
      <c r="R81" s="102">
        <v>0.06</v>
      </c>
      <c r="S81" s="109">
        <v>35.1</v>
      </c>
      <c r="T81" s="109">
        <v>24.8</v>
      </c>
      <c r="U81" s="109">
        <v>8.23</v>
      </c>
      <c r="V81" s="109">
        <v>6.43</v>
      </c>
      <c r="W81" s="109">
        <v>0.05</v>
      </c>
    </row>
    <row r="82" spans="1:27" x14ac:dyDescent="0.25">
      <c r="A82" s="91" t="s">
        <v>45</v>
      </c>
      <c r="B82" s="101">
        <v>41380</v>
      </c>
      <c r="C82" s="103">
        <v>956</v>
      </c>
      <c r="D82" s="96" t="s">
        <v>62</v>
      </c>
      <c r="E82" s="96" t="s">
        <v>55</v>
      </c>
      <c r="F82" s="97">
        <v>0.14851280567809655</v>
      </c>
      <c r="G82" s="104">
        <v>4.5999999999999996</v>
      </c>
      <c r="H82" s="97">
        <v>0.18562545067717592</v>
      </c>
      <c r="I82" s="104">
        <v>2.6</v>
      </c>
      <c r="J82" s="97">
        <v>0.14278880821321224</v>
      </c>
      <c r="K82" s="104">
        <v>2</v>
      </c>
      <c r="L82" s="99">
        <v>0.73703512488650724</v>
      </c>
      <c r="M82" s="107">
        <v>20.7</v>
      </c>
      <c r="N82" s="100">
        <v>0.46813819181139132</v>
      </c>
      <c r="O82" s="103">
        <v>14.5</v>
      </c>
      <c r="P82" s="99">
        <v>4.8548194792492163</v>
      </c>
      <c r="Q82" s="107">
        <v>68</v>
      </c>
      <c r="R82" s="102">
        <v>0.03</v>
      </c>
      <c r="S82" s="109">
        <v>35.17</v>
      </c>
      <c r="T82" s="109">
        <v>24.9</v>
      </c>
      <c r="U82" s="109">
        <v>8.1999999999999993</v>
      </c>
      <c r="V82" s="109">
        <v>6.85</v>
      </c>
      <c r="W82" s="109">
        <v>0.05</v>
      </c>
    </row>
    <row r="83" spans="1:27" x14ac:dyDescent="0.25">
      <c r="A83" s="112" t="s">
        <v>45</v>
      </c>
      <c r="B83" s="101">
        <v>41487</v>
      </c>
      <c r="C83" s="107">
        <v>905</v>
      </c>
      <c r="D83" s="96" t="s">
        <v>62</v>
      </c>
      <c r="E83" s="96" t="s">
        <v>55</v>
      </c>
      <c r="F83" s="100">
        <v>5.4885167315818294E-2</v>
      </c>
      <c r="G83" s="99">
        <v>1.7</v>
      </c>
      <c r="H83" s="100">
        <v>0.33555369930104878</v>
      </c>
      <c r="I83" s="99">
        <v>4.7</v>
      </c>
      <c r="J83" s="100">
        <v>5.7115523285284901E-2</v>
      </c>
      <c r="K83" s="99">
        <v>0.8</v>
      </c>
      <c r="L83" s="99">
        <v>5.1663669865232951</v>
      </c>
      <c r="M83" s="96">
        <v>145.1</v>
      </c>
      <c r="N83" s="100">
        <v>0.41002448524170138</v>
      </c>
      <c r="O83" s="99">
        <v>12.7</v>
      </c>
      <c r="P83" s="99">
        <v>5.0904210128010163</v>
      </c>
      <c r="Q83" s="96">
        <v>71.3</v>
      </c>
      <c r="R83" s="100">
        <v>0.06</v>
      </c>
      <c r="S83" s="100">
        <v>35.08</v>
      </c>
      <c r="T83" s="99">
        <v>26.04</v>
      </c>
      <c r="U83" s="100">
        <v>8.24</v>
      </c>
      <c r="V83" s="100">
        <v>6.69</v>
      </c>
      <c r="W83" s="100">
        <v>0.13</v>
      </c>
    </row>
    <row r="84" spans="1:27" x14ac:dyDescent="0.25">
      <c r="A84" s="112" t="s">
        <v>45</v>
      </c>
      <c r="B84" s="101">
        <v>41576</v>
      </c>
      <c r="C84" s="107">
        <v>940</v>
      </c>
      <c r="D84" s="96" t="s">
        <v>62</v>
      </c>
      <c r="E84" s="96" t="s">
        <v>55</v>
      </c>
      <c r="F84" s="100">
        <v>0.13237010940873822</v>
      </c>
      <c r="G84" s="99">
        <v>4.0999999999999996</v>
      </c>
      <c r="H84" s="100">
        <v>0.24988041437312142</v>
      </c>
      <c r="I84" s="99">
        <v>3.5</v>
      </c>
      <c r="J84" s="100">
        <v>0.57115523285284897</v>
      </c>
      <c r="K84" s="99">
        <v>8</v>
      </c>
      <c r="L84" s="99">
        <v>2.2039842623417778</v>
      </c>
      <c r="M84" s="96">
        <v>61.9</v>
      </c>
      <c r="N84" s="100">
        <v>0.43262426001880305</v>
      </c>
      <c r="O84" s="99">
        <v>13.4</v>
      </c>
      <c r="P84" s="99">
        <v>6.204173716864072</v>
      </c>
      <c r="Q84" s="96">
        <v>86.9</v>
      </c>
      <c r="R84" s="100">
        <v>0.02</v>
      </c>
      <c r="S84" s="100">
        <v>35.299999999999997</v>
      </c>
      <c r="T84" s="99">
        <v>27.08</v>
      </c>
      <c r="U84" s="100">
        <v>8.2100000000000009</v>
      </c>
      <c r="V84" s="100">
        <v>6.17</v>
      </c>
      <c r="W84" s="100">
        <v>0.23</v>
      </c>
    </row>
    <row r="85" spans="1:27" x14ac:dyDescent="0.25">
      <c r="A85" s="91" t="s">
        <v>45</v>
      </c>
      <c r="B85" s="101">
        <v>41674</v>
      </c>
      <c r="C85" s="107">
        <v>941</v>
      </c>
      <c r="D85" s="96" t="s">
        <v>62</v>
      </c>
      <c r="E85" s="96" t="s">
        <v>55</v>
      </c>
      <c r="F85" s="100">
        <v>0.11945595239325159</v>
      </c>
      <c r="G85" s="99">
        <v>3.7</v>
      </c>
      <c r="H85" s="100">
        <v>0.5354580307995459</v>
      </c>
      <c r="I85" s="99">
        <v>7.5</v>
      </c>
      <c r="J85" s="100">
        <v>0.41408754381831547</v>
      </c>
      <c r="K85" s="99">
        <v>5.8</v>
      </c>
      <c r="L85" s="99">
        <v>4.2904701714407789</v>
      </c>
      <c r="M85" s="96">
        <v>120.5</v>
      </c>
      <c r="N85" s="100">
        <v>0.39065324971847137</v>
      </c>
      <c r="O85" s="99">
        <v>12.1</v>
      </c>
      <c r="P85" s="99">
        <v>6.3969386079519079</v>
      </c>
      <c r="Q85" s="96">
        <v>89.6</v>
      </c>
      <c r="R85" s="100">
        <v>0.02</v>
      </c>
      <c r="S85" s="100">
        <v>34.869999999999997</v>
      </c>
      <c r="T85" s="99">
        <v>25.22</v>
      </c>
      <c r="U85" s="100">
        <v>8.2100000000000009</v>
      </c>
      <c r="V85" s="100">
        <v>6.31</v>
      </c>
      <c r="W85" s="100">
        <v>0.16</v>
      </c>
    </row>
    <row r="86" spans="1:27" x14ac:dyDescent="0.25">
      <c r="A86" s="91" t="s">
        <v>45</v>
      </c>
      <c r="B86" s="101">
        <v>41765</v>
      </c>
      <c r="C86" s="107">
        <v>940</v>
      </c>
      <c r="D86" s="96" t="s">
        <v>62</v>
      </c>
      <c r="E86" s="96" t="s">
        <v>55</v>
      </c>
      <c r="F86" s="100">
        <v>0.10654179537776493</v>
      </c>
      <c r="G86" s="99">
        <v>3.3</v>
      </c>
      <c r="H86" s="100">
        <v>0.32127481847972755</v>
      </c>
      <c r="I86" s="99">
        <v>4.5</v>
      </c>
      <c r="J86" s="100">
        <v>0.29985649724774571</v>
      </c>
      <c r="K86" s="99">
        <v>4.2</v>
      </c>
      <c r="L86" s="99">
        <v>3.2329849922557905</v>
      </c>
      <c r="M86" s="96">
        <v>90.8</v>
      </c>
      <c r="N86" s="100">
        <v>0.44876695628816138</v>
      </c>
      <c r="O86" s="99">
        <v>13.9</v>
      </c>
      <c r="P86" s="99">
        <v>6.5254485353438003</v>
      </c>
      <c r="Q86" s="96">
        <v>91.4</v>
      </c>
      <c r="R86" s="100">
        <v>0.06</v>
      </c>
      <c r="S86" s="100">
        <v>34.74</v>
      </c>
      <c r="T86" s="99">
        <v>25.88</v>
      </c>
      <c r="U86" s="100">
        <v>8.2200000000000006</v>
      </c>
      <c r="V86" s="100">
        <v>6.37</v>
      </c>
      <c r="W86" s="100">
        <v>0.17</v>
      </c>
    </row>
    <row r="87" spans="1:27" x14ac:dyDescent="0.25">
      <c r="A87" s="112" t="s">
        <v>45</v>
      </c>
      <c r="B87" s="101">
        <v>41856</v>
      </c>
      <c r="C87" s="107">
        <v>952</v>
      </c>
      <c r="D87" s="96" t="s">
        <v>62</v>
      </c>
      <c r="E87" s="96" t="s">
        <v>55</v>
      </c>
      <c r="F87" s="100">
        <v>0.1807981982168132</v>
      </c>
      <c r="G87" s="99">
        <v>5.6</v>
      </c>
      <c r="H87" s="100">
        <v>0.2427409739624608</v>
      </c>
      <c r="I87" s="99">
        <v>3.4</v>
      </c>
      <c r="J87" s="100">
        <v>0.41408754381831547</v>
      </c>
      <c r="K87" s="99">
        <v>5.8</v>
      </c>
      <c r="L87" s="99">
        <v>2.6419326698830359</v>
      </c>
      <c r="M87" s="96">
        <v>74.2</v>
      </c>
      <c r="N87" s="100">
        <v>0.53593751614269636</v>
      </c>
      <c r="O87" s="99">
        <v>16.600000000000001</v>
      </c>
      <c r="P87" s="99">
        <v>5.3688591888167805</v>
      </c>
      <c r="Q87" s="96">
        <v>75.2</v>
      </c>
      <c r="R87" s="100">
        <v>0.09</v>
      </c>
      <c r="S87" s="100">
        <v>34.94</v>
      </c>
      <c r="T87" s="99">
        <v>26.82</v>
      </c>
      <c r="U87" s="100">
        <v>8.2100000000000009</v>
      </c>
      <c r="V87" s="100">
        <v>5.93</v>
      </c>
      <c r="W87" s="100">
        <v>0.13</v>
      </c>
    </row>
    <row r="88" spans="1:27" x14ac:dyDescent="0.25">
      <c r="A88" s="112" t="s">
        <v>45</v>
      </c>
      <c r="B88" s="101">
        <v>41960</v>
      </c>
      <c r="C88" s="107">
        <v>1130</v>
      </c>
      <c r="D88" s="96" t="s">
        <v>62</v>
      </c>
      <c r="E88" s="96" t="s">
        <v>55</v>
      </c>
      <c r="F88" s="100">
        <v>0.16788404120132655</v>
      </c>
      <c r="G88" s="99">
        <v>5.2</v>
      </c>
      <c r="H88" s="100">
        <v>0.20704377190915774</v>
      </c>
      <c r="I88" s="99">
        <v>2.9</v>
      </c>
      <c r="J88" s="100">
        <v>0.45692418628227921</v>
      </c>
      <c r="K88" s="99">
        <v>6.4</v>
      </c>
      <c r="L88" s="99">
        <v>0.72279290025101928</v>
      </c>
      <c r="M88" s="96">
        <v>20.3</v>
      </c>
      <c r="N88" s="100">
        <v>0.43262426001880305</v>
      </c>
      <c r="O88" s="99">
        <v>13.4</v>
      </c>
      <c r="P88" s="99">
        <v>6.204173716864072</v>
      </c>
      <c r="Q88" s="96">
        <v>86.9</v>
      </c>
      <c r="R88" s="100">
        <v>0.09</v>
      </c>
      <c r="S88" s="100">
        <v>34.99</v>
      </c>
      <c r="T88" s="99">
        <v>27.11</v>
      </c>
      <c r="U88" s="100">
        <v>8.2200000000000006</v>
      </c>
      <c r="V88" s="100">
        <v>6.78</v>
      </c>
      <c r="W88" s="100">
        <v>0.22</v>
      </c>
    </row>
    <row r="89" spans="1:27" x14ac:dyDescent="0.25">
      <c r="A89" s="91" t="s">
        <v>45</v>
      </c>
      <c r="B89" s="101">
        <v>42066</v>
      </c>
      <c r="C89" s="107">
        <v>946</v>
      </c>
      <c r="D89" s="96" t="s">
        <v>62</v>
      </c>
      <c r="E89" s="96" t="s">
        <v>55</v>
      </c>
      <c r="F89" s="100">
        <v>2.259977477710165E-2</v>
      </c>
      <c r="G89" s="99">
        <v>0.7</v>
      </c>
      <c r="H89" s="100">
        <v>0.35697202053303062</v>
      </c>
      <c r="I89" s="99">
        <v>5</v>
      </c>
      <c r="J89" s="100">
        <v>7.1394404106606121E-2</v>
      </c>
      <c r="K89" s="99">
        <v>1</v>
      </c>
      <c r="L89" s="99">
        <v>2.926777162592797</v>
      </c>
      <c r="M89" s="96">
        <v>82.2</v>
      </c>
      <c r="N89" s="100">
        <v>0.32285392538716645</v>
      </c>
      <c r="O89" s="99">
        <v>10</v>
      </c>
      <c r="P89" s="99">
        <v>8.0318704619931882</v>
      </c>
      <c r="Q89" s="96">
        <v>112.5</v>
      </c>
      <c r="R89" s="100">
        <v>7.0000000000000007E-2</v>
      </c>
      <c r="S89" s="100">
        <v>34.79</v>
      </c>
      <c r="T89" s="99">
        <v>25.53</v>
      </c>
      <c r="U89" s="100">
        <v>8.15</v>
      </c>
      <c r="V89" s="100">
        <v>6.74</v>
      </c>
      <c r="W89" s="100">
        <v>0.14000000000000001</v>
      </c>
    </row>
    <row r="90" spans="1:27" x14ac:dyDescent="0.25">
      <c r="A90" s="91" t="s">
        <v>45</v>
      </c>
      <c r="B90" s="101">
        <v>42171</v>
      </c>
      <c r="C90" s="107">
        <v>1057</v>
      </c>
      <c r="D90" s="96" t="s">
        <v>62</v>
      </c>
      <c r="E90" s="96" t="s">
        <v>55</v>
      </c>
      <c r="F90" s="100">
        <v>0.16142696269358323</v>
      </c>
      <c r="G90" s="99">
        <v>5</v>
      </c>
      <c r="H90" s="100">
        <v>1.4850036054174074</v>
      </c>
      <c r="I90" s="99">
        <v>20.8</v>
      </c>
      <c r="J90" s="100">
        <v>0.27129873560510326</v>
      </c>
      <c r="K90" s="99">
        <v>3.8</v>
      </c>
      <c r="L90" s="99">
        <v>11.00211853091453</v>
      </c>
      <c r="M90" s="96">
        <v>309</v>
      </c>
      <c r="N90" s="100">
        <v>0.54562313390431127</v>
      </c>
      <c r="O90" s="99">
        <v>16.899999999999999</v>
      </c>
      <c r="P90" s="99">
        <v>6.4826118928798353</v>
      </c>
      <c r="Q90" s="96">
        <v>90.8</v>
      </c>
      <c r="R90" s="100">
        <v>0.05</v>
      </c>
      <c r="S90" s="100">
        <v>35.81</v>
      </c>
      <c r="T90" s="99">
        <v>26.49</v>
      </c>
      <c r="U90" s="100">
        <v>8.1999999999999993</v>
      </c>
      <c r="V90" s="100">
        <v>6.05</v>
      </c>
      <c r="W90" s="100">
        <v>0.15</v>
      </c>
    </row>
    <row r="91" spans="1:27" x14ac:dyDescent="0.25">
      <c r="A91" s="112" t="s">
        <v>45</v>
      </c>
      <c r="B91" s="101">
        <v>42242</v>
      </c>
      <c r="C91" s="107">
        <v>1157</v>
      </c>
      <c r="D91" s="96" t="s">
        <v>62</v>
      </c>
      <c r="E91" s="96" t="s">
        <v>55</v>
      </c>
      <c r="F91" s="100">
        <v>0.12914157015486658</v>
      </c>
      <c r="G91" s="99">
        <v>4</v>
      </c>
      <c r="H91" s="100">
        <v>0.27843817601576387</v>
      </c>
      <c r="I91" s="99">
        <v>3.9</v>
      </c>
      <c r="J91" s="100">
        <v>0.20704377190915774</v>
      </c>
      <c r="K91" s="99">
        <v>2.9</v>
      </c>
      <c r="L91" s="99">
        <v>5.0666714140748788</v>
      </c>
      <c r="M91" s="96">
        <v>142.30000000000001</v>
      </c>
      <c r="N91" s="100">
        <v>0.4003388674800864</v>
      </c>
      <c r="O91" s="99">
        <v>12.4</v>
      </c>
      <c r="P91" s="99">
        <v>3.8053217388821059</v>
      </c>
      <c r="Q91" s="96">
        <v>53.3</v>
      </c>
      <c r="R91" s="100">
        <v>0.03</v>
      </c>
      <c r="S91" s="100">
        <v>34.44</v>
      </c>
      <c r="T91" s="99">
        <v>28.38</v>
      </c>
      <c r="U91" s="100">
        <v>8.2100000000000009</v>
      </c>
      <c r="V91" s="100">
        <v>6.03</v>
      </c>
      <c r="W91" s="100">
        <v>0.43</v>
      </c>
    </row>
    <row r="92" spans="1:27" x14ac:dyDescent="0.25">
      <c r="A92" s="112" t="s">
        <v>45</v>
      </c>
      <c r="B92" s="101">
        <v>42325</v>
      </c>
      <c r="C92" s="107">
        <v>956</v>
      </c>
      <c r="D92" s="96" t="s">
        <v>62</v>
      </c>
      <c r="E92" s="96" t="s">
        <v>55</v>
      </c>
      <c r="F92" s="100">
        <v>0.1355986486626099</v>
      </c>
      <c r="G92" s="99">
        <v>4.2</v>
      </c>
      <c r="H92" s="100">
        <v>0.36411146094369118</v>
      </c>
      <c r="I92" s="99">
        <v>5.0999999999999996</v>
      </c>
      <c r="J92" s="100">
        <v>0.13564936780255163</v>
      </c>
      <c r="K92" s="99">
        <v>1.9</v>
      </c>
      <c r="L92" s="99">
        <v>3.4786633672179597</v>
      </c>
      <c r="M92" s="96">
        <v>97.7</v>
      </c>
      <c r="N92" s="100">
        <v>0.53270897688882468</v>
      </c>
      <c r="O92" s="99">
        <v>16.5</v>
      </c>
      <c r="P92" s="99">
        <v>7.3393447421591089</v>
      </c>
      <c r="Q92" s="96">
        <v>102.8</v>
      </c>
      <c r="R92" s="100">
        <v>0.05</v>
      </c>
      <c r="S92" s="100">
        <v>33.92</v>
      </c>
      <c r="T92" s="99">
        <v>27.34</v>
      </c>
      <c r="U92" s="100">
        <v>8.2100000000000009</v>
      </c>
      <c r="V92" s="100">
        <v>6.11</v>
      </c>
      <c r="W92" s="100">
        <v>0.18</v>
      </c>
    </row>
    <row r="93" spans="1:27" x14ac:dyDescent="0.25">
      <c r="A93" s="91" t="s">
        <v>45</v>
      </c>
      <c r="B93" s="101">
        <v>42430</v>
      </c>
      <c r="C93" s="107">
        <v>958</v>
      </c>
      <c r="D93" s="96" t="s">
        <v>62</v>
      </c>
      <c r="E93" s="96" t="s">
        <v>55</v>
      </c>
      <c r="F93" s="100">
        <v>0.1452842664242249</v>
      </c>
      <c r="G93" s="99">
        <v>4.5</v>
      </c>
      <c r="H93" s="100">
        <v>0.2927170568370851</v>
      </c>
      <c r="I93" s="99">
        <v>4.0999999999999996</v>
      </c>
      <c r="J93" s="100">
        <v>0.31413537806906694</v>
      </c>
      <c r="K93" s="99">
        <v>4.4000000000000004</v>
      </c>
      <c r="L93" s="99">
        <v>0.6052945470082427</v>
      </c>
      <c r="M93" s="96">
        <v>17</v>
      </c>
      <c r="N93" s="100">
        <v>0.46813819181139132</v>
      </c>
      <c r="O93" s="99">
        <v>14.5</v>
      </c>
      <c r="P93" s="99">
        <v>5.3617197484061192</v>
      </c>
      <c r="Q93" s="96">
        <v>75.099999999999994</v>
      </c>
      <c r="R93" s="100">
        <v>7.0000000000000007E-2</v>
      </c>
      <c r="S93" s="100">
        <v>34.770000000000003</v>
      </c>
      <c r="T93" s="99">
        <v>25.42</v>
      </c>
      <c r="U93" s="100">
        <v>8.24</v>
      </c>
      <c r="V93" s="100">
        <v>5.68</v>
      </c>
      <c r="W93" s="100">
        <v>0.08</v>
      </c>
    </row>
    <row r="94" spans="1:27" x14ac:dyDescent="0.25">
      <c r="A94" s="91" t="s">
        <v>45</v>
      </c>
      <c r="B94" s="101">
        <v>42493</v>
      </c>
      <c r="C94" s="107">
        <v>931</v>
      </c>
      <c r="D94" s="96" t="s">
        <v>62</v>
      </c>
      <c r="E94" s="96" t="s">
        <v>55</v>
      </c>
      <c r="F94" s="100">
        <v>0.17756965896294155</v>
      </c>
      <c r="G94" s="99">
        <v>5.5</v>
      </c>
      <c r="H94" s="100">
        <v>1.2993781547402314</v>
      </c>
      <c r="I94" s="99">
        <v>18.2</v>
      </c>
      <c r="J94" s="100">
        <v>0.21418321231981838</v>
      </c>
      <c r="K94" s="99">
        <v>3</v>
      </c>
      <c r="L94" s="99">
        <v>8.5382136689750947</v>
      </c>
      <c r="M94" s="96">
        <v>239.8</v>
      </c>
      <c r="N94" s="100">
        <v>0.41648156374944473</v>
      </c>
      <c r="O94" s="99">
        <v>12.9</v>
      </c>
      <c r="P94" s="99">
        <v>7.3179264209271278</v>
      </c>
      <c r="Q94" s="96">
        <v>102.5</v>
      </c>
      <c r="R94" s="100">
        <v>7.0000000000000007E-2</v>
      </c>
      <c r="S94" s="100">
        <v>34.57</v>
      </c>
      <c r="T94" s="99">
        <v>25.53</v>
      </c>
      <c r="U94" s="100">
        <v>8.23</v>
      </c>
      <c r="V94" s="100">
        <v>6.26</v>
      </c>
      <c r="W94" s="100">
        <v>0</v>
      </c>
    </row>
    <row r="95" spans="1:27" x14ac:dyDescent="0.25">
      <c r="A95" s="34" t="s">
        <v>45</v>
      </c>
      <c r="B95" s="124">
        <v>42557</v>
      </c>
      <c r="C95" s="63">
        <v>1010</v>
      </c>
      <c r="D95" s="96" t="s">
        <v>62</v>
      </c>
      <c r="E95" s="96" t="s">
        <v>55</v>
      </c>
      <c r="F95" s="55">
        <v>0.11299887388550825</v>
      </c>
      <c r="G95" s="125">
        <v>3.5</v>
      </c>
      <c r="H95" s="55">
        <v>0.19990433149849712</v>
      </c>
      <c r="I95" s="125">
        <v>2.8</v>
      </c>
      <c r="J95" s="55">
        <v>0.71394404106606124</v>
      </c>
      <c r="K95" s="125">
        <v>10</v>
      </c>
      <c r="L95" s="125">
        <v>2.9160954941161812</v>
      </c>
      <c r="M95" s="51">
        <v>81.900000000000006</v>
      </c>
      <c r="N95" s="55">
        <v>0.11299887388550825</v>
      </c>
      <c r="O95" s="125">
        <v>3.5</v>
      </c>
      <c r="P95" s="125">
        <v>5.204652059371587</v>
      </c>
      <c r="Q95" s="51">
        <v>72.900000000000006</v>
      </c>
      <c r="R95" s="55">
        <v>0.09</v>
      </c>
      <c r="S95" s="55">
        <v>34.47</v>
      </c>
      <c r="T95" s="125">
        <v>26.84</v>
      </c>
      <c r="U95" s="55">
        <v>8.25</v>
      </c>
      <c r="V95" s="55">
        <v>6.59</v>
      </c>
      <c r="W95" s="55">
        <v>0.24</v>
      </c>
      <c r="Z95" s="114"/>
      <c r="AA95" s="114"/>
    </row>
    <row r="96" spans="1:27" x14ac:dyDescent="0.25">
      <c r="A96" s="34" t="s">
        <v>45</v>
      </c>
      <c r="B96" s="124">
        <v>42724</v>
      </c>
      <c r="C96" s="63">
        <v>1004</v>
      </c>
      <c r="D96" s="96" t="s">
        <v>62</v>
      </c>
      <c r="E96" s="96" t="s">
        <v>55</v>
      </c>
      <c r="F96" s="55">
        <v>7.7484942092919937E-2</v>
      </c>
      <c r="G96" s="125">
        <v>2.4</v>
      </c>
      <c r="H96" s="55">
        <v>0.51403970956756406</v>
      </c>
      <c r="I96" s="125">
        <v>7.2</v>
      </c>
      <c r="J96" s="55">
        <v>0.24988041437312142</v>
      </c>
      <c r="K96" s="125">
        <v>3.5</v>
      </c>
      <c r="L96" s="125">
        <v>6.2416549465026439</v>
      </c>
      <c r="M96" s="51">
        <v>175.3</v>
      </c>
      <c r="N96" s="55">
        <v>0.3357680824026531</v>
      </c>
      <c r="O96" s="125">
        <v>10.4</v>
      </c>
      <c r="P96" s="125">
        <v>2.855776164264245</v>
      </c>
      <c r="Q96" s="51">
        <v>40</v>
      </c>
      <c r="R96" s="55">
        <v>0.03</v>
      </c>
      <c r="S96" s="55">
        <v>34.68</v>
      </c>
      <c r="T96" s="125">
        <v>25.58</v>
      </c>
      <c r="U96" s="55">
        <v>8.25</v>
      </c>
      <c r="V96" s="55">
        <v>5.44</v>
      </c>
      <c r="W96" s="55">
        <v>0.17</v>
      </c>
      <c r="Z96" s="114"/>
      <c r="AA96" s="114"/>
    </row>
    <row r="97" spans="1:27" x14ac:dyDescent="0.25">
      <c r="A97" s="9" t="s">
        <v>45</v>
      </c>
      <c r="B97" s="124">
        <v>42794</v>
      </c>
      <c r="C97" s="63">
        <v>904</v>
      </c>
      <c r="D97" s="96" t="s">
        <v>62</v>
      </c>
      <c r="E97" s="96" t="s">
        <v>55</v>
      </c>
      <c r="F97" s="55">
        <v>3.2285392538716645E-3</v>
      </c>
      <c r="G97" s="125">
        <v>0.1</v>
      </c>
      <c r="H97" s="55">
        <v>0.1213704869812304</v>
      </c>
      <c r="I97" s="125">
        <v>1.7</v>
      </c>
      <c r="J97" s="55">
        <v>4.2836642463963674E-2</v>
      </c>
      <c r="K97" s="125">
        <v>0.6</v>
      </c>
      <c r="L97" s="125">
        <v>0.64090010859696289</v>
      </c>
      <c r="M97" s="51">
        <v>18</v>
      </c>
      <c r="N97" s="55">
        <v>0.2841114543407065</v>
      </c>
      <c r="O97" s="125">
        <v>8.8000000000000007</v>
      </c>
      <c r="P97" s="125">
        <v>4.6049390648760946</v>
      </c>
      <c r="Q97" s="51">
        <v>64.5</v>
      </c>
      <c r="R97" s="55">
        <v>7.0000000000000007E-2</v>
      </c>
      <c r="S97" s="55">
        <v>34.67</v>
      </c>
      <c r="T97" s="125">
        <v>24.7</v>
      </c>
      <c r="U97" s="55">
        <v>8.23</v>
      </c>
      <c r="V97" s="55">
        <v>6.63</v>
      </c>
      <c r="W97" s="55">
        <v>0.17</v>
      </c>
      <c r="Z97" s="114"/>
      <c r="AA97" s="114"/>
    </row>
    <row r="98" spans="1:27" x14ac:dyDescent="0.25">
      <c r="A98" s="9" t="s">
        <v>45</v>
      </c>
      <c r="B98" s="124">
        <v>42864</v>
      </c>
      <c r="C98" s="63">
        <v>1024</v>
      </c>
      <c r="D98" s="96" t="s">
        <v>62</v>
      </c>
      <c r="E98" s="96" t="s">
        <v>55</v>
      </c>
      <c r="F98" s="55">
        <v>4.1971010300331638E-2</v>
      </c>
      <c r="G98" s="125">
        <v>1.3</v>
      </c>
      <c r="H98" s="55">
        <v>6.4254963695945508E-2</v>
      </c>
      <c r="I98" s="125">
        <v>0.9</v>
      </c>
      <c r="J98" s="55">
        <v>8.5673284927927348E-2</v>
      </c>
      <c r="K98" s="125">
        <v>1.2</v>
      </c>
      <c r="L98" s="125">
        <v>0.51628064303644228</v>
      </c>
      <c r="M98" s="51">
        <v>14.5</v>
      </c>
      <c r="N98" s="55">
        <v>0.25505460105586147</v>
      </c>
      <c r="O98" s="125">
        <v>7.9</v>
      </c>
      <c r="P98" s="125">
        <v>4.9761899662304465</v>
      </c>
      <c r="Q98" s="51">
        <v>69.7</v>
      </c>
      <c r="R98" s="55">
        <v>0.09</v>
      </c>
      <c r="S98" s="55">
        <v>34.659999999999997</v>
      </c>
      <c r="T98" s="125">
        <v>25.64</v>
      </c>
      <c r="U98" s="55">
        <v>8.1999999999999993</v>
      </c>
      <c r="V98" s="55">
        <v>4.62</v>
      </c>
      <c r="W98" s="55">
        <v>0.08</v>
      </c>
      <c r="Z98" s="114"/>
      <c r="AA98" s="114"/>
    </row>
    <row r="99" spans="1:27" x14ac:dyDescent="0.25">
      <c r="A99" s="34" t="s">
        <v>45</v>
      </c>
      <c r="B99" s="124">
        <v>43005</v>
      </c>
      <c r="C99" s="63">
        <v>954</v>
      </c>
      <c r="D99" s="96" t="s">
        <v>62</v>
      </c>
      <c r="E99" s="96" t="s">
        <v>55</v>
      </c>
      <c r="F99" s="55">
        <v>0.11299887388550825</v>
      </c>
      <c r="G99" s="125">
        <v>3.5</v>
      </c>
      <c r="H99" s="55">
        <v>0.16420712944519406</v>
      </c>
      <c r="I99" s="125">
        <v>2.2999999999999998</v>
      </c>
      <c r="J99" s="55">
        <v>0.1213704869812304</v>
      </c>
      <c r="K99" s="125">
        <v>1.7</v>
      </c>
      <c r="L99" s="125">
        <v>1.6307347207633831</v>
      </c>
      <c r="M99" s="51">
        <v>45.8</v>
      </c>
      <c r="N99" s="55">
        <v>0.42939572076493138</v>
      </c>
      <c r="O99" s="125">
        <v>13.3</v>
      </c>
      <c r="P99" s="125">
        <v>4.2908036868070276</v>
      </c>
      <c r="Q99" s="51">
        <v>60.1</v>
      </c>
      <c r="R99" s="55">
        <v>0.09</v>
      </c>
      <c r="S99" s="55">
        <v>34.76</v>
      </c>
      <c r="T99" s="125">
        <v>27.75</v>
      </c>
      <c r="U99" s="55">
        <v>8.1999999999999993</v>
      </c>
      <c r="V99" s="55">
        <v>4.3499999999999996</v>
      </c>
      <c r="W99" s="55"/>
      <c r="Z99" s="114"/>
      <c r="AA99" s="114"/>
    </row>
    <row r="100" spans="1:27" x14ac:dyDescent="0.25">
      <c r="A100" s="34" t="s">
        <v>45</v>
      </c>
      <c r="B100" s="124">
        <v>43067</v>
      </c>
      <c r="C100" s="63">
        <v>1048</v>
      </c>
      <c r="D100" s="96" t="s">
        <v>62</v>
      </c>
      <c r="E100" s="96" t="s">
        <v>55</v>
      </c>
      <c r="F100" s="55">
        <v>0.12268449164712324</v>
      </c>
      <c r="G100" s="125">
        <v>3.8</v>
      </c>
      <c r="H100" s="55">
        <v>0.68538627942341879</v>
      </c>
      <c r="I100" s="125">
        <v>9.6</v>
      </c>
      <c r="J100" s="55">
        <v>0.33555369930104878</v>
      </c>
      <c r="K100" s="125">
        <v>4.7</v>
      </c>
      <c r="L100" s="125">
        <v>4.4115290808424277</v>
      </c>
      <c r="M100" s="51">
        <v>123.9</v>
      </c>
      <c r="N100" s="55">
        <v>0.39711032822621473</v>
      </c>
      <c r="O100" s="125">
        <v>12.3</v>
      </c>
      <c r="P100" s="125">
        <v>2.7129873560510327</v>
      </c>
      <c r="Q100" s="51">
        <v>38</v>
      </c>
      <c r="R100" s="55">
        <v>0.09</v>
      </c>
      <c r="S100" s="55">
        <v>34.979999999999997</v>
      </c>
      <c r="T100" s="125">
        <v>26.12</v>
      </c>
      <c r="U100" s="55">
        <v>8.18</v>
      </c>
      <c r="V100" s="55">
        <v>4.4800000000000004</v>
      </c>
      <c r="W100" s="55"/>
      <c r="Z100" s="114"/>
      <c r="AA100" s="114"/>
    </row>
    <row r="104" spans="1:27" x14ac:dyDescent="0.25">
      <c r="X104"/>
      <c r="Y104"/>
    </row>
    <row r="105" spans="1:27" ht="15.75" x14ac:dyDescent="0.3">
      <c r="F105" s="128" t="s">
        <v>3</v>
      </c>
      <c r="G105" s="128"/>
      <c r="H105" s="128" t="s">
        <v>4</v>
      </c>
      <c r="I105" s="128"/>
      <c r="J105" s="128" t="s">
        <v>5</v>
      </c>
      <c r="K105" s="128"/>
      <c r="L105" s="128" t="s">
        <v>6</v>
      </c>
      <c r="M105" s="128"/>
      <c r="N105" s="128" t="s">
        <v>7</v>
      </c>
      <c r="O105" s="128"/>
      <c r="P105" s="128" t="s">
        <v>8</v>
      </c>
      <c r="Q105" s="128"/>
      <c r="X105"/>
      <c r="Y105"/>
    </row>
    <row r="106" spans="1:27" x14ac:dyDescent="0.25">
      <c r="F106" s="122" t="s">
        <v>21</v>
      </c>
      <c r="G106" s="122" t="s">
        <v>22</v>
      </c>
      <c r="H106" s="122" t="s">
        <v>21</v>
      </c>
      <c r="I106" s="122" t="s">
        <v>23</v>
      </c>
      <c r="J106" s="122" t="s">
        <v>21</v>
      </c>
      <c r="K106" s="122" t="s">
        <v>23</v>
      </c>
      <c r="L106" s="122" t="s">
        <v>21</v>
      </c>
      <c r="M106" s="122" t="s">
        <v>24</v>
      </c>
      <c r="N106" s="122" t="s">
        <v>21</v>
      </c>
      <c r="O106" s="122" t="s">
        <v>22</v>
      </c>
      <c r="P106" s="122" t="s">
        <v>21</v>
      </c>
      <c r="Q106" s="122" t="s">
        <v>23</v>
      </c>
      <c r="X106"/>
      <c r="Y106"/>
    </row>
    <row r="107" spans="1:27" x14ac:dyDescent="0.25">
      <c r="A107" s="114" t="s">
        <v>52</v>
      </c>
      <c r="F107" s="122"/>
      <c r="G107" s="126">
        <v>5</v>
      </c>
      <c r="H107" s="126"/>
      <c r="I107" s="126">
        <v>4.5</v>
      </c>
      <c r="J107" s="126"/>
      <c r="K107" s="126">
        <v>2.5</v>
      </c>
      <c r="L107" s="126"/>
      <c r="M107" s="126"/>
      <c r="N107" s="126"/>
      <c r="O107" s="126">
        <v>12.5</v>
      </c>
      <c r="P107" s="126"/>
      <c r="Q107" s="126">
        <v>100</v>
      </c>
      <c r="X107"/>
      <c r="Y107"/>
    </row>
    <row r="108" spans="1:27" x14ac:dyDescent="0.25">
      <c r="A108" s="114" t="s">
        <v>50</v>
      </c>
      <c r="G108" s="114">
        <f>GEOMEAN(G3:G100)</f>
        <v>3.085979632727863</v>
      </c>
      <c r="I108" s="114">
        <f>GEOMEAN(I3:I100)</f>
        <v>3.7844568507545708</v>
      </c>
      <c r="K108" s="114">
        <f>GEOMEAN(K3:K100)</f>
        <v>2.1063156765019584</v>
      </c>
      <c r="O108" s="114">
        <f>GEOMEAN(O3:O100)</f>
        <v>11.992909123546545</v>
      </c>
      <c r="Q108" s="114">
        <f>GEOMEAN(Q3:Q100)</f>
        <v>73.530253817584423</v>
      </c>
      <c r="X108"/>
      <c r="Y108"/>
    </row>
    <row r="109" spans="1:27" x14ac:dyDescent="0.25">
      <c r="A109" s="114" t="s">
        <v>51</v>
      </c>
      <c r="G109" s="114">
        <f>GEOMEAN(G91:G98)</f>
        <v>2.1485150016537262</v>
      </c>
      <c r="I109" s="114">
        <f>GEOMEAN(I91:I98)</f>
        <v>3.8245821898796453</v>
      </c>
      <c r="K109" s="114">
        <f>GEOMEAN(K91:K98)</f>
        <v>2.5579423887400865</v>
      </c>
      <c r="O109" s="114">
        <f>GEOMEAN(O91:O98)</f>
        <v>9.9599993739386452</v>
      </c>
      <c r="Q109" s="114">
        <f>GEOMEAN(Q91:Q98)</f>
        <v>69.635871837378787</v>
      </c>
      <c r="X109"/>
      <c r="Y109"/>
    </row>
  </sheetData>
  <mergeCells count="12">
    <mergeCell ref="P105:Q105"/>
    <mergeCell ref="F105:G105"/>
    <mergeCell ref="H105:I105"/>
    <mergeCell ref="J105:K105"/>
    <mergeCell ref="L105:M105"/>
    <mergeCell ref="N105:O105"/>
    <mergeCell ref="P1:Q1"/>
    <mergeCell ref="F1:G1"/>
    <mergeCell ref="H1:I1"/>
    <mergeCell ref="J1:K1"/>
    <mergeCell ref="L1:M1"/>
    <mergeCell ref="N1:O1"/>
  </mergeCells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109"/>
  <sheetViews>
    <sheetView tabSelected="1" topLeftCell="A84" workbookViewId="0">
      <selection activeCell="E100" sqref="E100"/>
    </sheetView>
  </sheetViews>
  <sheetFormatPr defaultRowHeight="15" x14ac:dyDescent="0.25"/>
  <cols>
    <col min="1" max="3" width="9.140625" style="114"/>
    <col min="4" max="5" width="14.85546875" style="114" customWidth="1"/>
    <col min="6" max="24" width="9.140625" style="114"/>
  </cols>
  <sheetData>
    <row r="1" spans="1:23" ht="15.75" x14ac:dyDescent="0.3">
      <c r="A1" s="91" t="s">
        <v>0</v>
      </c>
      <c r="B1" s="92" t="s">
        <v>1</v>
      </c>
      <c r="C1" s="93" t="s">
        <v>2</v>
      </c>
      <c r="D1" s="93" t="s">
        <v>39</v>
      </c>
      <c r="E1" s="93"/>
      <c r="F1" s="128" t="s">
        <v>3</v>
      </c>
      <c r="G1" s="128"/>
      <c r="H1" s="128" t="s">
        <v>4</v>
      </c>
      <c r="I1" s="128"/>
      <c r="J1" s="128" t="s">
        <v>5</v>
      </c>
      <c r="K1" s="128"/>
      <c r="L1" s="128" t="s">
        <v>6</v>
      </c>
      <c r="M1" s="128"/>
      <c r="N1" s="128" t="s">
        <v>7</v>
      </c>
      <c r="O1" s="128"/>
      <c r="P1" s="128" t="s">
        <v>8</v>
      </c>
      <c r="Q1" s="128"/>
      <c r="R1" s="93" t="s">
        <v>11</v>
      </c>
      <c r="S1" s="94" t="s">
        <v>12</v>
      </c>
      <c r="T1" s="94" t="s">
        <v>13</v>
      </c>
      <c r="U1" s="94" t="s">
        <v>14</v>
      </c>
      <c r="V1" s="93" t="s">
        <v>15</v>
      </c>
      <c r="W1" s="93" t="s">
        <v>16</v>
      </c>
    </row>
    <row r="2" spans="1:23" x14ac:dyDescent="0.25">
      <c r="A2" s="91"/>
      <c r="B2" s="92" t="s">
        <v>19</v>
      </c>
      <c r="C2" s="93" t="s">
        <v>20</v>
      </c>
      <c r="D2" s="93" t="s">
        <v>48</v>
      </c>
      <c r="E2" s="93" t="s">
        <v>49</v>
      </c>
      <c r="F2" s="93" t="s">
        <v>21</v>
      </c>
      <c r="G2" s="93" t="s">
        <v>22</v>
      </c>
      <c r="H2" s="93" t="s">
        <v>21</v>
      </c>
      <c r="I2" s="93" t="s">
        <v>23</v>
      </c>
      <c r="J2" s="93" t="s">
        <v>21</v>
      </c>
      <c r="K2" s="93" t="s">
        <v>23</v>
      </c>
      <c r="L2" s="93" t="s">
        <v>21</v>
      </c>
      <c r="M2" s="93" t="s">
        <v>24</v>
      </c>
      <c r="N2" s="93" t="s">
        <v>21</v>
      </c>
      <c r="O2" s="93" t="s">
        <v>22</v>
      </c>
      <c r="P2" s="93" t="s">
        <v>21</v>
      </c>
      <c r="Q2" s="93" t="s">
        <v>23</v>
      </c>
      <c r="R2" s="93" t="s">
        <v>26</v>
      </c>
      <c r="S2" s="94" t="s">
        <v>27</v>
      </c>
      <c r="T2" s="94" t="s">
        <v>28</v>
      </c>
      <c r="U2" s="94" t="s">
        <v>29</v>
      </c>
      <c r="V2" s="93" t="s">
        <v>30</v>
      </c>
      <c r="W2" s="93" t="s">
        <v>31</v>
      </c>
    </row>
    <row r="3" spans="1:23" x14ac:dyDescent="0.25">
      <c r="A3" s="91" t="s">
        <v>46</v>
      </c>
      <c r="B3" s="95">
        <v>34177</v>
      </c>
      <c r="C3" s="96">
        <v>1125</v>
      </c>
      <c r="D3" s="96"/>
      <c r="E3" s="96"/>
      <c r="F3" s="97">
        <v>0.04</v>
      </c>
      <c r="G3" s="98">
        <v>1.2389504</v>
      </c>
      <c r="H3" s="97">
        <v>0.01</v>
      </c>
      <c r="I3" s="98">
        <v>0.140067</v>
      </c>
      <c r="J3" s="97">
        <v>0.18</v>
      </c>
      <c r="K3" s="98">
        <v>2.5212059999999998</v>
      </c>
      <c r="L3" s="99">
        <v>3.82</v>
      </c>
      <c r="M3" s="96">
        <v>107.28661</v>
      </c>
      <c r="N3" s="100"/>
      <c r="O3" s="100"/>
      <c r="P3" s="100"/>
      <c r="Q3" s="100"/>
      <c r="R3" s="97">
        <v>7.0000000000000007E-2</v>
      </c>
      <c r="S3" s="94">
        <v>34.499000000000002</v>
      </c>
      <c r="T3" s="99">
        <v>26.6</v>
      </c>
      <c r="U3" s="94"/>
      <c r="V3" s="100"/>
      <c r="W3" s="100"/>
    </row>
    <row r="4" spans="1:23" x14ac:dyDescent="0.25">
      <c r="A4" s="91" t="s">
        <v>46</v>
      </c>
      <c r="B4" s="95">
        <v>34310</v>
      </c>
      <c r="C4" s="96">
        <v>1031</v>
      </c>
      <c r="D4" s="96"/>
      <c r="E4" s="96"/>
      <c r="F4" s="97">
        <v>0.06</v>
      </c>
      <c r="G4" s="98">
        <v>1.8584255999999999</v>
      </c>
      <c r="H4" s="97">
        <v>0.1</v>
      </c>
      <c r="I4" s="98">
        <v>1.4006700000000001</v>
      </c>
      <c r="J4" s="97">
        <v>0.18</v>
      </c>
      <c r="K4" s="98">
        <v>2.5212059999999998</v>
      </c>
      <c r="L4" s="99">
        <v>2.4300000000000002</v>
      </c>
      <c r="M4" s="96">
        <v>68.247765000000001</v>
      </c>
      <c r="N4" s="100"/>
      <c r="O4" s="100"/>
      <c r="P4" s="100"/>
      <c r="Q4" s="100"/>
      <c r="R4" s="97">
        <v>0.08</v>
      </c>
      <c r="S4" s="94">
        <v>34.817</v>
      </c>
      <c r="T4" s="99">
        <v>25.9</v>
      </c>
      <c r="U4" s="94"/>
      <c r="V4" s="100"/>
      <c r="W4" s="100"/>
    </row>
    <row r="5" spans="1:23" x14ac:dyDescent="0.25">
      <c r="A5" s="91" t="s">
        <v>46</v>
      </c>
      <c r="B5" s="95">
        <v>34409</v>
      </c>
      <c r="C5" s="96">
        <v>1012</v>
      </c>
      <c r="D5" s="96"/>
      <c r="E5" s="96"/>
      <c r="F5" s="97">
        <v>0.18</v>
      </c>
      <c r="G5" s="98">
        <v>5.5752767999999993</v>
      </c>
      <c r="H5" s="97">
        <v>0.45</v>
      </c>
      <c r="I5" s="98">
        <v>6.3030150000000003</v>
      </c>
      <c r="J5" s="97">
        <v>0.2</v>
      </c>
      <c r="K5" s="98">
        <v>2.8013400000000002</v>
      </c>
      <c r="L5" s="99">
        <v>8.99</v>
      </c>
      <c r="M5" s="96">
        <v>252.48864499999999</v>
      </c>
      <c r="N5" s="100"/>
      <c r="O5" s="100"/>
      <c r="P5" s="100"/>
      <c r="Q5" s="100"/>
      <c r="R5" s="97">
        <v>0.09</v>
      </c>
      <c r="S5" s="94">
        <v>34.4</v>
      </c>
      <c r="T5" s="99">
        <v>24.8</v>
      </c>
      <c r="U5" s="94"/>
      <c r="V5" s="100"/>
      <c r="W5" s="100"/>
    </row>
    <row r="6" spans="1:23" x14ac:dyDescent="0.25">
      <c r="A6" s="91" t="s">
        <v>46</v>
      </c>
      <c r="B6" s="95">
        <v>34499</v>
      </c>
      <c r="C6" s="96">
        <v>1001</v>
      </c>
      <c r="D6" s="96"/>
      <c r="E6" s="96"/>
      <c r="F6" s="97">
        <v>0.1</v>
      </c>
      <c r="G6" s="98">
        <v>3.0973760000000001</v>
      </c>
      <c r="H6" s="97">
        <v>0.04</v>
      </c>
      <c r="I6" s="98">
        <v>0.56026799999999999</v>
      </c>
      <c r="J6" s="97">
        <v>0.01</v>
      </c>
      <c r="K6" s="98">
        <v>0.140067</v>
      </c>
      <c r="L6" s="99">
        <v>2.02</v>
      </c>
      <c r="M6" s="96">
        <v>56.732709999999997</v>
      </c>
      <c r="N6" s="100"/>
      <c r="O6" s="100"/>
      <c r="P6" s="100"/>
      <c r="Q6" s="100"/>
      <c r="R6" s="97">
        <v>0.08</v>
      </c>
      <c r="S6" s="94">
        <v>34.585000000000001</v>
      </c>
      <c r="T6" s="99">
        <v>25.4</v>
      </c>
      <c r="U6" s="94"/>
      <c r="V6" s="100"/>
      <c r="W6" s="100"/>
    </row>
    <row r="7" spans="1:23" x14ac:dyDescent="0.25">
      <c r="A7" s="91" t="s">
        <v>46</v>
      </c>
      <c r="B7" s="95">
        <v>34592</v>
      </c>
      <c r="C7" s="96">
        <v>1020</v>
      </c>
      <c r="D7" s="96"/>
      <c r="E7" s="96"/>
      <c r="F7" s="97">
        <v>0.08</v>
      </c>
      <c r="G7" s="98">
        <v>2.4779008</v>
      </c>
      <c r="H7" s="97">
        <v>0.02</v>
      </c>
      <c r="I7" s="98">
        <v>0.28013399999999999</v>
      </c>
      <c r="J7" s="97">
        <v>0.09</v>
      </c>
      <c r="K7" s="98">
        <v>1.2606029999999999</v>
      </c>
      <c r="L7" s="99">
        <v>3.59</v>
      </c>
      <c r="M7" s="96">
        <v>100.82694499999999</v>
      </c>
      <c r="N7" s="100"/>
      <c r="O7" s="100"/>
      <c r="P7" s="100"/>
      <c r="Q7" s="100"/>
      <c r="R7" s="97">
        <v>0.09</v>
      </c>
      <c r="S7" s="94">
        <v>34.634</v>
      </c>
      <c r="T7" s="99">
        <v>27.6</v>
      </c>
      <c r="U7" s="94"/>
      <c r="V7" s="100"/>
      <c r="W7" s="100"/>
    </row>
    <row r="8" spans="1:23" x14ac:dyDescent="0.25">
      <c r="A8" s="91" t="s">
        <v>46</v>
      </c>
      <c r="B8" s="95">
        <v>34654</v>
      </c>
      <c r="C8" s="96">
        <v>923</v>
      </c>
      <c r="D8" s="96"/>
      <c r="E8" s="96"/>
      <c r="F8" s="97">
        <v>0.18</v>
      </c>
      <c r="G8" s="98">
        <v>5.5752767999999993</v>
      </c>
      <c r="H8" s="97">
        <v>0.92</v>
      </c>
      <c r="I8" s="98">
        <v>12.886164000000001</v>
      </c>
      <c r="J8" s="97">
        <v>0.55000000000000004</v>
      </c>
      <c r="K8" s="98">
        <v>7.703685000000001</v>
      </c>
      <c r="L8" s="99">
        <v>12.3</v>
      </c>
      <c r="M8" s="96">
        <v>345.45165000000003</v>
      </c>
      <c r="N8" s="100"/>
      <c r="O8" s="100"/>
      <c r="P8" s="100"/>
      <c r="Q8" s="100"/>
      <c r="R8" s="97">
        <v>0.06</v>
      </c>
      <c r="S8" s="94">
        <v>34.295000000000002</v>
      </c>
      <c r="T8" s="99">
        <v>26</v>
      </c>
      <c r="U8" s="94"/>
      <c r="V8" s="100"/>
      <c r="W8" s="100"/>
    </row>
    <row r="9" spans="1:23" x14ac:dyDescent="0.25">
      <c r="A9" s="91" t="s">
        <v>46</v>
      </c>
      <c r="B9" s="95">
        <v>34779</v>
      </c>
      <c r="C9" s="96">
        <v>1142</v>
      </c>
      <c r="D9" s="96"/>
      <c r="E9" s="96"/>
      <c r="F9" s="97">
        <v>0.17</v>
      </c>
      <c r="G9" s="98">
        <v>5.2655392000000001</v>
      </c>
      <c r="H9" s="97">
        <v>0.01</v>
      </c>
      <c r="I9" s="98">
        <v>0.140067</v>
      </c>
      <c r="J9" s="97">
        <v>0.12</v>
      </c>
      <c r="K9" s="98">
        <v>1.680804</v>
      </c>
      <c r="L9" s="99">
        <v>4.1100000000000003</v>
      </c>
      <c r="M9" s="96">
        <v>115.43140500000001</v>
      </c>
      <c r="N9" s="100"/>
      <c r="O9" s="100"/>
      <c r="P9" s="100"/>
      <c r="Q9" s="100"/>
      <c r="R9" s="97">
        <v>0.1</v>
      </c>
      <c r="S9" s="94">
        <v>34.215000000000003</v>
      </c>
      <c r="T9" s="99">
        <v>25.1</v>
      </c>
      <c r="U9" s="94"/>
      <c r="V9" s="100"/>
      <c r="W9" s="100"/>
    </row>
    <row r="10" spans="1:23" x14ac:dyDescent="0.25">
      <c r="A10" s="91" t="s">
        <v>46</v>
      </c>
      <c r="B10" s="95">
        <v>34876</v>
      </c>
      <c r="C10" s="96">
        <v>940</v>
      </c>
      <c r="D10" s="96"/>
      <c r="E10" s="96"/>
      <c r="F10" s="97">
        <v>0.17</v>
      </c>
      <c r="G10" s="98">
        <v>5.2655392000000001</v>
      </c>
      <c r="H10" s="97">
        <v>1.19</v>
      </c>
      <c r="I10" s="98">
        <v>16.667973</v>
      </c>
      <c r="J10" s="97">
        <v>0.53</v>
      </c>
      <c r="K10" s="98">
        <v>7.4235510000000007</v>
      </c>
      <c r="L10" s="99">
        <v>15.16</v>
      </c>
      <c r="M10" s="96">
        <v>425.77618000000001</v>
      </c>
      <c r="N10" s="100"/>
      <c r="O10" s="100"/>
      <c r="P10" s="100"/>
      <c r="Q10" s="100"/>
      <c r="R10" s="97">
        <v>0.08</v>
      </c>
      <c r="S10" s="94">
        <v>34.164999999999999</v>
      </c>
      <c r="T10" s="99">
        <v>26.7</v>
      </c>
      <c r="U10" s="94"/>
      <c r="V10" s="100"/>
      <c r="W10" s="100"/>
    </row>
    <row r="11" spans="1:23" x14ac:dyDescent="0.25">
      <c r="A11" s="91" t="s">
        <v>46</v>
      </c>
      <c r="B11" s="95">
        <v>34967</v>
      </c>
      <c r="C11" s="96">
        <v>835</v>
      </c>
      <c r="D11" s="96"/>
      <c r="E11" s="96"/>
      <c r="F11" s="97">
        <v>0.11</v>
      </c>
      <c r="G11" s="98">
        <v>3.4071135999999997</v>
      </c>
      <c r="H11" s="97">
        <v>0.52</v>
      </c>
      <c r="I11" s="98">
        <v>7.2834840000000005</v>
      </c>
      <c r="J11" s="97">
        <v>0.26</v>
      </c>
      <c r="K11" s="98">
        <v>3.6417420000000003</v>
      </c>
      <c r="L11" s="99">
        <v>10.19</v>
      </c>
      <c r="M11" s="96">
        <v>286.19124499999998</v>
      </c>
      <c r="N11" s="100"/>
      <c r="O11" s="100"/>
      <c r="P11" s="100"/>
      <c r="Q11" s="100"/>
      <c r="R11" s="97">
        <v>0.12</v>
      </c>
      <c r="S11" s="94">
        <v>34.387999999999998</v>
      </c>
      <c r="T11" s="99">
        <v>27.1</v>
      </c>
      <c r="U11" s="94"/>
      <c r="V11" s="100"/>
      <c r="W11" s="100"/>
    </row>
    <row r="12" spans="1:23" x14ac:dyDescent="0.25">
      <c r="A12" s="91" t="s">
        <v>46</v>
      </c>
      <c r="B12" s="95">
        <v>35016</v>
      </c>
      <c r="C12" s="96">
        <v>1131</v>
      </c>
      <c r="D12" s="96"/>
      <c r="E12" s="96"/>
      <c r="F12" s="97">
        <v>0.11</v>
      </c>
      <c r="G12" s="98">
        <v>3.4071135999999997</v>
      </c>
      <c r="H12" s="97">
        <v>0.02</v>
      </c>
      <c r="I12" s="98">
        <v>0.28013399999999999</v>
      </c>
      <c r="J12" s="97">
        <v>0.4</v>
      </c>
      <c r="K12" s="98">
        <v>5.6026800000000003</v>
      </c>
      <c r="L12" s="99">
        <v>2.08</v>
      </c>
      <c r="M12" s="96">
        <v>58.417839999999998</v>
      </c>
      <c r="N12" s="100"/>
      <c r="O12" s="100"/>
      <c r="P12" s="100"/>
      <c r="Q12" s="100"/>
      <c r="R12" s="97">
        <v>0.06</v>
      </c>
      <c r="S12" s="94">
        <v>34.369999999999997</v>
      </c>
      <c r="T12" s="99">
        <v>27.1</v>
      </c>
      <c r="U12" s="94"/>
      <c r="V12" s="100"/>
      <c r="W12" s="100"/>
    </row>
    <row r="13" spans="1:23" x14ac:dyDescent="0.25">
      <c r="A13" s="91" t="s">
        <v>46</v>
      </c>
      <c r="B13" s="95">
        <v>35135</v>
      </c>
      <c r="C13" s="96">
        <v>914</v>
      </c>
      <c r="D13" s="96"/>
      <c r="E13" s="96"/>
      <c r="F13" s="97">
        <v>0.14000000000000001</v>
      </c>
      <c r="G13" s="98">
        <v>4.3363263999999999</v>
      </c>
      <c r="H13" s="97">
        <v>0.74</v>
      </c>
      <c r="I13" s="98">
        <v>10.364958</v>
      </c>
      <c r="J13" s="97">
        <v>0.39</v>
      </c>
      <c r="K13" s="98">
        <v>5.4626130000000002</v>
      </c>
      <c r="L13" s="99">
        <v>7.2</v>
      </c>
      <c r="M13" s="96">
        <v>202.21559999999999</v>
      </c>
      <c r="N13" s="100"/>
      <c r="O13" s="100"/>
      <c r="P13" s="100"/>
      <c r="Q13" s="100"/>
      <c r="R13" s="97">
        <v>0.08</v>
      </c>
      <c r="S13" s="94">
        <v>34.284999999999997</v>
      </c>
      <c r="T13" s="99">
        <v>25</v>
      </c>
      <c r="U13" s="94"/>
      <c r="V13" s="100"/>
      <c r="W13" s="100"/>
    </row>
    <row r="14" spans="1:23" x14ac:dyDescent="0.25">
      <c r="A14" s="91" t="s">
        <v>46</v>
      </c>
      <c r="B14" s="95">
        <v>35198</v>
      </c>
      <c r="C14" s="96">
        <v>838</v>
      </c>
      <c r="D14" s="96"/>
      <c r="E14" s="96"/>
      <c r="F14" s="97">
        <v>0.1</v>
      </c>
      <c r="G14" s="98">
        <v>3.0973760000000001</v>
      </c>
      <c r="H14" s="97">
        <v>0.01</v>
      </c>
      <c r="I14" s="98">
        <v>0.140067</v>
      </c>
      <c r="J14" s="97">
        <v>0.26</v>
      </c>
      <c r="K14" s="98">
        <v>3.6417420000000003</v>
      </c>
      <c r="L14" s="99">
        <v>3.14</v>
      </c>
      <c r="M14" s="96">
        <v>88.188470000000009</v>
      </c>
      <c r="N14" s="100"/>
      <c r="O14" s="100"/>
      <c r="P14" s="100"/>
      <c r="Q14" s="100"/>
      <c r="R14" s="97">
        <v>0.05</v>
      </c>
      <c r="S14" s="94">
        <v>34.311</v>
      </c>
      <c r="T14" s="99">
        <v>27.4</v>
      </c>
      <c r="U14" s="94"/>
      <c r="V14" s="100"/>
      <c r="W14" s="100"/>
    </row>
    <row r="15" spans="1:23" x14ac:dyDescent="0.25">
      <c r="A15" s="91" t="s">
        <v>46</v>
      </c>
      <c r="B15" s="95">
        <v>35276</v>
      </c>
      <c r="C15" s="96">
        <v>830</v>
      </c>
      <c r="D15" s="96"/>
      <c r="E15" s="96"/>
      <c r="F15" s="97">
        <v>0.09</v>
      </c>
      <c r="G15" s="98">
        <v>2.7876383999999996</v>
      </c>
      <c r="H15" s="97">
        <v>0.31</v>
      </c>
      <c r="I15" s="98">
        <v>4.3420769999999997</v>
      </c>
      <c r="J15" s="97">
        <v>0.12</v>
      </c>
      <c r="K15" s="98">
        <v>1.680804</v>
      </c>
      <c r="L15" s="99">
        <v>3.85</v>
      </c>
      <c r="M15" s="96">
        <v>108.129175</v>
      </c>
      <c r="N15" s="100"/>
      <c r="O15" s="100"/>
      <c r="P15" s="100"/>
      <c r="Q15" s="100"/>
      <c r="R15" s="97">
        <v>0.08</v>
      </c>
      <c r="S15" s="94">
        <v>34.448</v>
      </c>
      <c r="T15" s="99">
        <v>28.2</v>
      </c>
      <c r="U15" s="94"/>
      <c r="V15" s="100"/>
      <c r="W15" s="100"/>
    </row>
    <row r="16" spans="1:23" x14ac:dyDescent="0.25">
      <c r="A16" s="91" t="s">
        <v>46</v>
      </c>
      <c r="B16" s="95">
        <v>35339</v>
      </c>
      <c r="C16" s="96">
        <v>1147</v>
      </c>
      <c r="D16" s="96"/>
      <c r="E16" s="96"/>
      <c r="F16" s="97">
        <v>0.06</v>
      </c>
      <c r="G16" s="98">
        <v>1.8584255999999999</v>
      </c>
      <c r="H16" s="97">
        <v>1.42</v>
      </c>
      <c r="I16" s="98">
        <v>19.889513999999998</v>
      </c>
      <c r="J16" s="97">
        <v>0.69</v>
      </c>
      <c r="K16" s="98">
        <v>9.6646229999999989</v>
      </c>
      <c r="L16" s="99">
        <v>15.36</v>
      </c>
      <c r="M16" s="96">
        <v>431.39328</v>
      </c>
      <c r="N16" s="100"/>
      <c r="O16" s="100"/>
      <c r="P16" s="100"/>
      <c r="Q16" s="100"/>
      <c r="R16" s="97">
        <v>0.08</v>
      </c>
      <c r="S16" s="94">
        <v>34.28</v>
      </c>
      <c r="T16" s="99">
        <v>27.8</v>
      </c>
      <c r="U16" s="94"/>
      <c r="V16" s="100"/>
      <c r="W16" s="100"/>
    </row>
    <row r="17" spans="1:23" x14ac:dyDescent="0.25">
      <c r="A17" s="91" t="s">
        <v>46</v>
      </c>
      <c r="B17" s="95">
        <v>35436</v>
      </c>
      <c r="C17" s="96">
        <v>1153</v>
      </c>
      <c r="D17" s="96"/>
      <c r="E17" s="96"/>
      <c r="F17" s="97">
        <v>0.09</v>
      </c>
      <c r="G17" s="98">
        <v>2.7876383999999996</v>
      </c>
      <c r="H17" s="97">
        <v>0.16</v>
      </c>
      <c r="I17" s="98">
        <v>2.241072</v>
      </c>
      <c r="J17" s="97">
        <v>0.17</v>
      </c>
      <c r="K17" s="98">
        <v>2.3811390000000001</v>
      </c>
      <c r="L17" s="99">
        <v>2.99</v>
      </c>
      <c r="M17" s="96">
        <v>83.975645</v>
      </c>
      <c r="N17" s="100"/>
      <c r="O17" s="100"/>
      <c r="P17" s="100"/>
      <c r="Q17" s="100"/>
      <c r="R17" s="97">
        <v>0.08</v>
      </c>
      <c r="S17" s="94">
        <v>34.700000000000003</v>
      </c>
      <c r="T17" s="99">
        <v>25.7</v>
      </c>
      <c r="U17" s="94"/>
      <c r="V17" s="100"/>
      <c r="W17" s="100"/>
    </row>
    <row r="18" spans="1:23" x14ac:dyDescent="0.25">
      <c r="A18" s="91" t="s">
        <v>46</v>
      </c>
      <c r="B18" s="95">
        <v>35541</v>
      </c>
      <c r="C18" s="96">
        <v>1136</v>
      </c>
      <c r="D18" s="96"/>
      <c r="E18" s="96"/>
      <c r="F18" s="97">
        <v>0.09</v>
      </c>
      <c r="G18" s="98">
        <v>2.7876383999999996</v>
      </c>
      <c r="H18" s="97">
        <v>0.38</v>
      </c>
      <c r="I18" s="98">
        <v>5.322546</v>
      </c>
      <c r="J18" s="97">
        <v>0.25</v>
      </c>
      <c r="K18" s="98">
        <v>3.5016750000000001</v>
      </c>
      <c r="L18" s="99">
        <v>1.94</v>
      </c>
      <c r="M18" s="96">
        <v>54.485869999999998</v>
      </c>
      <c r="N18" s="100"/>
      <c r="O18" s="100"/>
      <c r="P18" s="100"/>
      <c r="Q18" s="100"/>
      <c r="R18" s="97">
        <v>7.0000000000000007E-2</v>
      </c>
      <c r="S18" s="94">
        <v>34.554000000000002</v>
      </c>
      <c r="T18" s="99">
        <v>26.5</v>
      </c>
      <c r="U18" s="94"/>
      <c r="V18" s="100"/>
      <c r="W18" s="100"/>
    </row>
    <row r="19" spans="1:23" x14ac:dyDescent="0.25">
      <c r="A19" s="91" t="s">
        <v>46</v>
      </c>
      <c r="B19" s="95">
        <v>35660</v>
      </c>
      <c r="C19" s="96">
        <v>1125</v>
      </c>
      <c r="D19" s="96"/>
      <c r="E19" s="96"/>
      <c r="F19" s="97">
        <v>0.17</v>
      </c>
      <c r="G19" s="98">
        <v>5.2655392000000001</v>
      </c>
      <c r="H19" s="97">
        <v>1.9</v>
      </c>
      <c r="I19" s="98">
        <v>26.612729999999999</v>
      </c>
      <c r="J19" s="97">
        <v>0.23</v>
      </c>
      <c r="K19" s="98">
        <v>3.2215410000000002</v>
      </c>
      <c r="L19" s="99">
        <v>22.36</v>
      </c>
      <c r="M19" s="96">
        <v>627.99177999999995</v>
      </c>
      <c r="N19" s="100"/>
      <c r="O19" s="100"/>
      <c r="P19" s="100"/>
      <c r="Q19" s="100"/>
      <c r="R19" s="97">
        <v>0.11</v>
      </c>
      <c r="S19" s="94">
        <v>34.021000000000001</v>
      </c>
      <c r="T19" s="99">
        <v>27.2</v>
      </c>
      <c r="U19" s="94"/>
      <c r="V19" s="100"/>
      <c r="W19" s="100"/>
    </row>
    <row r="20" spans="1:23" x14ac:dyDescent="0.25">
      <c r="A20" s="91" t="s">
        <v>46</v>
      </c>
      <c r="B20" s="95">
        <v>35709</v>
      </c>
      <c r="C20" s="96">
        <v>1145</v>
      </c>
      <c r="D20" s="96"/>
      <c r="E20" s="96"/>
      <c r="F20" s="97">
        <v>0.1</v>
      </c>
      <c r="G20" s="98">
        <v>3.0973760000000001</v>
      </c>
      <c r="H20" s="97">
        <v>0.24</v>
      </c>
      <c r="I20" s="98">
        <v>3.3616079999999999</v>
      </c>
      <c r="J20" s="97">
        <v>0.32</v>
      </c>
      <c r="K20" s="98">
        <v>4.4821439999999999</v>
      </c>
      <c r="L20" s="99">
        <v>13.78</v>
      </c>
      <c r="M20" s="96">
        <v>387.01819</v>
      </c>
      <c r="N20" s="100"/>
      <c r="O20" s="100"/>
      <c r="P20" s="100"/>
      <c r="Q20" s="100"/>
      <c r="R20" s="97">
        <v>0.08</v>
      </c>
      <c r="S20" s="94">
        <v>34.664999999999999</v>
      </c>
      <c r="T20" s="99">
        <v>27.4</v>
      </c>
      <c r="U20" s="94"/>
      <c r="V20" s="100"/>
      <c r="W20" s="100"/>
    </row>
    <row r="21" spans="1:23" x14ac:dyDescent="0.25">
      <c r="A21" s="91" t="s">
        <v>46</v>
      </c>
      <c r="B21" s="95">
        <v>35857</v>
      </c>
      <c r="C21" s="96">
        <v>1145</v>
      </c>
      <c r="D21" s="96"/>
      <c r="E21" s="96"/>
      <c r="F21" s="97">
        <v>0.11</v>
      </c>
      <c r="G21" s="98">
        <v>3.4071135999999997</v>
      </c>
      <c r="H21" s="97">
        <v>0.5</v>
      </c>
      <c r="I21" s="98">
        <v>7.0033500000000002</v>
      </c>
      <c r="J21" s="97">
        <v>0.22</v>
      </c>
      <c r="K21" s="98">
        <v>3.081474</v>
      </c>
      <c r="L21" s="99">
        <v>7.28</v>
      </c>
      <c r="M21" s="96">
        <v>204.46244000000002</v>
      </c>
      <c r="N21" s="100"/>
      <c r="O21" s="100"/>
      <c r="P21" s="100"/>
      <c r="Q21" s="100"/>
      <c r="R21" s="97">
        <v>0.08</v>
      </c>
      <c r="S21" s="94">
        <v>34.936</v>
      </c>
      <c r="T21" s="99">
        <v>25.1</v>
      </c>
      <c r="U21" s="94"/>
      <c r="V21" s="100"/>
      <c r="W21" s="100"/>
    </row>
    <row r="22" spans="1:23" x14ac:dyDescent="0.25">
      <c r="A22" s="91" t="s">
        <v>46</v>
      </c>
      <c r="B22" s="95">
        <v>35919</v>
      </c>
      <c r="C22" s="96">
        <v>1056</v>
      </c>
      <c r="D22" s="96"/>
      <c r="E22" s="96"/>
      <c r="F22" s="97">
        <v>0.28000000000000003</v>
      </c>
      <c r="G22" s="98">
        <v>8.6726527999999998</v>
      </c>
      <c r="H22" s="97">
        <v>3.87</v>
      </c>
      <c r="I22" s="98">
        <v>54.205929000000005</v>
      </c>
      <c r="J22" s="97">
        <v>0.21</v>
      </c>
      <c r="K22" s="98">
        <v>2.9414069999999999</v>
      </c>
      <c r="L22" s="99">
        <v>65.92</v>
      </c>
      <c r="M22" s="96">
        <v>1851.39616</v>
      </c>
      <c r="N22" s="100"/>
      <c r="O22" s="100"/>
      <c r="P22" s="100"/>
      <c r="Q22" s="100"/>
      <c r="R22" s="97">
        <v>0.1</v>
      </c>
      <c r="S22" s="94">
        <v>33.838000000000001</v>
      </c>
      <c r="T22" s="99">
        <v>23.7</v>
      </c>
      <c r="U22" s="94"/>
      <c r="V22" s="100"/>
      <c r="W22" s="100"/>
    </row>
    <row r="23" spans="1:23" x14ac:dyDescent="0.25">
      <c r="A23" s="91" t="s">
        <v>46</v>
      </c>
      <c r="B23" s="95">
        <v>35982</v>
      </c>
      <c r="C23" s="96">
        <v>1155</v>
      </c>
      <c r="D23" s="96"/>
      <c r="E23" s="96"/>
      <c r="F23" s="97">
        <v>0.1</v>
      </c>
      <c r="G23" s="98">
        <v>3.0973760000000001</v>
      </c>
      <c r="H23" s="97">
        <v>0.16</v>
      </c>
      <c r="I23" s="98">
        <v>2.241072</v>
      </c>
      <c r="J23" s="97">
        <v>0.1</v>
      </c>
      <c r="K23" s="98">
        <v>1.4006700000000001</v>
      </c>
      <c r="L23" s="99">
        <v>4.0999999999999996</v>
      </c>
      <c r="M23" s="96">
        <v>115.15055</v>
      </c>
      <c r="N23" s="100"/>
      <c r="O23" s="100"/>
      <c r="P23" s="100"/>
      <c r="Q23" s="100"/>
      <c r="R23" s="97">
        <v>0.1</v>
      </c>
      <c r="S23" s="94">
        <v>34.997</v>
      </c>
      <c r="T23" s="99">
        <v>26.4</v>
      </c>
      <c r="U23" s="94"/>
      <c r="V23" s="100"/>
      <c r="W23" s="100"/>
    </row>
    <row r="24" spans="1:23" x14ac:dyDescent="0.25">
      <c r="A24" s="91" t="s">
        <v>46</v>
      </c>
      <c r="B24" s="95">
        <v>36073</v>
      </c>
      <c r="C24" s="96">
        <v>1127</v>
      </c>
      <c r="D24" s="96"/>
      <c r="E24" s="96"/>
      <c r="F24" s="97">
        <v>0.12</v>
      </c>
      <c r="G24" s="98">
        <v>3.7168511999999998</v>
      </c>
      <c r="H24" s="97">
        <v>0.81</v>
      </c>
      <c r="I24" s="98">
        <v>11.345427000000001</v>
      </c>
      <c r="J24" s="97">
        <v>0.16</v>
      </c>
      <c r="K24" s="98">
        <v>2.241072</v>
      </c>
      <c r="L24" s="99">
        <v>7.53</v>
      </c>
      <c r="M24" s="96">
        <v>211.48381499999999</v>
      </c>
      <c r="N24" s="100"/>
      <c r="O24" s="100"/>
      <c r="P24" s="100"/>
      <c r="Q24" s="100"/>
      <c r="R24" s="97">
        <v>0.1</v>
      </c>
      <c r="S24" s="94">
        <v>34.926000000000002</v>
      </c>
      <c r="T24" s="99">
        <v>27.3</v>
      </c>
      <c r="U24" s="94"/>
      <c r="V24" s="100"/>
      <c r="W24" s="100"/>
    </row>
    <row r="25" spans="1:23" x14ac:dyDescent="0.25">
      <c r="A25" s="91" t="s">
        <v>46</v>
      </c>
      <c r="B25" s="95">
        <v>36173</v>
      </c>
      <c r="C25" s="96">
        <v>1137</v>
      </c>
      <c r="D25" s="96"/>
      <c r="E25" s="96"/>
      <c r="F25" s="97">
        <v>0.13</v>
      </c>
      <c r="G25" s="98">
        <v>4.0265887999999999</v>
      </c>
      <c r="H25" s="97">
        <v>1.1100000000000001</v>
      </c>
      <c r="I25" s="98">
        <v>15.547437000000002</v>
      </c>
      <c r="J25" s="97">
        <v>0.1</v>
      </c>
      <c r="K25" s="98">
        <v>1.4006700000000001</v>
      </c>
      <c r="L25" s="99">
        <v>11.52</v>
      </c>
      <c r="M25" s="96">
        <v>323.54496</v>
      </c>
      <c r="N25" s="100"/>
      <c r="O25" s="100"/>
      <c r="P25" s="100"/>
      <c r="Q25" s="100"/>
      <c r="R25" s="97">
        <v>0.11</v>
      </c>
      <c r="S25" s="94">
        <v>34.822000000000003</v>
      </c>
      <c r="T25" s="99">
        <v>25.2</v>
      </c>
      <c r="U25" s="94"/>
      <c r="V25" s="100"/>
      <c r="W25" s="100"/>
    </row>
    <row r="26" spans="1:23" x14ac:dyDescent="0.25">
      <c r="A26" s="91" t="s">
        <v>46</v>
      </c>
      <c r="B26" s="101">
        <v>36262</v>
      </c>
      <c r="C26" s="96">
        <v>906</v>
      </c>
      <c r="D26" s="96"/>
      <c r="E26" s="96"/>
      <c r="F26" s="97">
        <v>0.18</v>
      </c>
      <c r="G26" s="98">
        <v>5.5752767999999993</v>
      </c>
      <c r="H26" s="97">
        <v>1.46</v>
      </c>
      <c r="I26" s="98">
        <v>20.449781999999999</v>
      </c>
      <c r="J26" s="97">
        <v>0.08</v>
      </c>
      <c r="K26" s="98">
        <v>1.120536</v>
      </c>
      <c r="L26" s="99">
        <v>15.5</v>
      </c>
      <c r="M26" s="96">
        <v>435.32524999999998</v>
      </c>
      <c r="N26" s="100"/>
      <c r="O26" s="100"/>
      <c r="P26" s="100"/>
      <c r="Q26" s="100"/>
      <c r="R26" s="97">
        <v>0.09</v>
      </c>
      <c r="S26" s="94">
        <v>34.307000000000002</v>
      </c>
      <c r="T26" s="99">
        <v>24</v>
      </c>
      <c r="U26" s="94"/>
      <c r="V26" s="100"/>
      <c r="W26" s="100"/>
    </row>
    <row r="27" spans="1:23" x14ac:dyDescent="0.25">
      <c r="A27" s="91" t="s">
        <v>46</v>
      </c>
      <c r="B27" s="101">
        <v>36347</v>
      </c>
      <c r="C27" s="96">
        <v>910</v>
      </c>
      <c r="D27" s="96"/>
      <c r="E27" s="96"/>
      <c r="F27" s="97">
        <v>0.11</v>
      </c>
      <c r="G27" s="98">
        <v>3.4071135999999997</v>
      </c>
      <c r="H27" s="97">
        <v>0.16</v>
      </c>
      <c r="I27" s="98">
        <v>2.241072</v>
      </c>
      <c r="J27" s="97">
        <v>0.09</v>
      </c>
      <c r="K27" s="98">
        <v>1.2606029999999999</v>
      </c>
      <c r="L27" s="99">
        <v>4.95</v>
      </c>
      <c r="M27" s="96">
        <v>139.023225</v>
      </c>
      <c r="N27" s="100"/>
      <c r="O27" s="100"/>
      <c r="P27" s="100"/>
      <c r="Q27" s="100"/>
      <c r="R27" s="97">
        <v>0.09</v>
      </c>
      <c r="S27" s="94">
        <v>34.936</v>
      </c>
      <c r="T27" s="99">
        <v>25.6</v>
      </c>
      <c r="U27" s="94"/>
      <c r="V27" s="100"/>
      <c r="W27" s="100"/>
    </row>
    <row r="28" spans="1:23" x14ac:dyDescent="0.25">
      <c r="A28" s="91" t="s">
        <v>46</v>
      </c>
      <c r="B28" s="95">
        <v>36437</v>
      </c>
      <c r="C28" s="96">
        <v>1000</v>
      </c>
      <c r="D28" s="96"/>
      <c r="E28" s="96"/>
      <c r="F28" s="97">
        <v>0.15</v>
      </c>
      <c r="G28" s="98">
        <v>4.646064</v>
      </c>
      <c r="H28" s="97">
        <v>0.64</v>
      </c>
      <c r="I28" s="98">
        <v>8.9642879999999998</v>
      </c>
      <c r="J28" s="102">
        <v>0.16</v>
      </c>
      <c r="K28" s="98">
        <v>2.241072</v>
      </c>
      <c r="L28" s="99">
        <v>17.170000000000002</v>
      </c>
      <c r="M28" s="96">
        <v>482.22803500000003</v>
      </c>
      <c r="N28" s="100"/>
      <c r="O28" s="100"/>
      <c r="P28" s="100"/>
      <c r="Q28" s="100"/>
      <c r="R28" s="97">
        <v>0.1</v>
      </c>
      <c r="S28" s="94">
        <v>34.795999999999999</v>
      </c>
      <c r="T28" s="99">
        <v>26</v>
      </c>
      <c r="U28" s="94"/>
      <c r="V28" s="100"/>
      <c r="W28" s="100"/>
    </row>
    <row r="29" spans="1:23" x14ac:dyDescent="0.25">
      <c r="A29" s="91" t="s">
        <v>46</v>
      </c>
      <c r="B29" s="95">
        <v>4</v>
      </c>
      <c r="C29" s="96">
        <v>1154</v>
      </c>
      <c r="D29" s="96"/>
      <c r="E29" s="96"/>
      <c r="F29" s="97">
        <v>0.12</v>
      </c>
      <c r="G29" s="98">
        <v>3.7168511999999998</v>
      </c>
      <c r="H29" s="97">
        <v>1.23</v>
      </c>
      <c r="I29" s="98">
        <v>17.228241000000001</v>
      </c>
      <c r="J29" s="102">
        <v>0.4</v>
      </c>
      <c r="K29" s="98">
        <v>5.6026800000000003</v>
      </c>
      <c r="L29" s="99">
        <v>10.87</v>
      </c>
      <c r="M29" s="96">
        <v>305.28938499999998</v>
      </c>
      <c r="N29" s="100"/>
      <c r="O29" s="100"/>
      <c r="P29" s="100"/>
      <c r="Q29" s="100"/>
      <c r="R29" s="97">
        <v>0.08</v>
      </c>
      <c r="S29" s="94">
        <v>34.884</v>
      </c>
      <c r="T29" s="99">
        <v>24.6</v>
      </c>
      <c r="U29" s="94"/>
      <c r="V29" s="100"/>
      <c r="W29" s="100"/>
    </row>
    <row r="30" spans="1:23" x14ac:dyDescent="0.25">
      <c r="A30" s="91" t="s">
        <v>46</v>
      </c>
      <c r="B30" s="95">
        <v>108</v>
      </c>
      <c r="C30" s="96">
        <v>946</v>
      </c>
      <c r="D30" s="96"/>
      <c r="E30" s="96"/>
      <c r="F30" s="97">
        <v>0.19</v>
      </c>
      <c r="G30" s="98">
        <v>5.8850144000000002</v>
      </c>
      <c r="H30" s="97">
        <v>1.4</v>
      </c>
      <c r="I30" s="98">
        <v>19.609379999999998</v>
      </c>
      <c r="J30" s="102">
        <v>0.02</v>
      </c>
      <c r="K30" s="98">
        <v>0.28013399999999999</v>
      </c>
      <c r="L30" s="99">
        <v>16.8</v>
      </c>
      <c r="M30" s="96">
        <v>471.83640000000003</v>
      </c>
      <c r="N30" s="100"/>
      <c r="O30" s="100"/>
      <c r="P30" s="100"/>
      <c r="Q30" s="100"/>
      <c r="R30" s="97">
        <v>0.05</v>
      </c>
      <c r="S30" s="94">
        <v>34.220999999999997</v>
      </c>
      <c r="T30" s="99">
        <v>24.3</v>
      </c>
      <c r="U30" s="94"/>
      <c r="V30" s="100"/>
      <c r="W30" s="100"/>
    </row>
    <row r="31" spans="1:23" x14ac:dyDescent="0.25">
      <c r="A31" s="91" t="s">
        <v>46</v>
      </c>
      <c r="B31" s="95">
        <v>206</v>
      </c>
      <c r="C31" s="96">
        <v>1212</v>
      </c>
      <c r="D31" s="96"/>
      <c r="E31" s="96"/>
      <c r="F31" s="97">
        <v>0.1</v>
      </c>
      <c r="G31" s="98">
        <v>3.0973760000000001</v>
      </c>
      <c r="H31" s="97">
        <v>0.23</v>
      </c>
      <c r="I31" s="98">
        <v>3.2215410000000002</v>
      </c>
      <c r="J31" s="102">
        <v>0.03</v>
      </c>
      <c r="K31" s="98">
        <v>0.42020099999999999</v>
      </c>
      <c r="L31" s="99">
        <v>3.09</v>
      </c>
      <c r="M31" s="96">
        <v>86.784194999999997</v>
      </c>
      <c r="N31" s="100"/>
      <c r="O31" s="100"/>
      <c r="P31" s="100"/>
      <c r="Q31" s="100"/>
      <c r="R31" s="97">
        <v>0.09</v>
      </c>
      <c r="S31" s="94">
        <v>34.878999999999998</v>
      </c>
      <c r="T31" s="99">
        <v>27.2</v>
      </c>
      <c r="U31" s="94"/>
      <c r="V31" s="100"/>
      <c r="W31" s="100"/>
    </row>
    <row r="32" spans="1:23" x14ac:dyDescent="0.25">
      <c r="A32" s="91" t="s">
        <v>46</v>
      </c>
      <c r="B32" s="95">
        <v>304</v>
      </c>
      <c r="C32" s="96">
        <v>1228</v>
      </c>
      <c r="D32" s="96"/>
      <c r="E32" s="96"/>
      <c r="F32" s="97">
        <v>0.14000000000000001</v>
      </c>
      <c r="G32" s="98">
        <v>4.3363263999999999</v>
      </c>
      <c r="H32" s="97">
        <v>0.36</v>
      </c>
      <c r="I32" s="98">
        <v>5.0424119999999997</v>
      </c>
      <c r="J32" s="102">
        <v>0.36</v>
      </c>
      <c r="K32" s="98">
        <v>5.0424119999999997</v>
      </c>
      <c r="L32" s="99">
        <v>6.93</v>
      </c>
      <c r="M32" s="96">
        <v>194.63251499999998</v>
      </c>
      <c r="N32" s="100"/>
      <c r="O32" s="100"/>
      <c r="P32" s="100"/>
      <c r="Q32" s="100"/>
      <c r="R32" s="97">
        <v>0.08</v>
      </c>
      <c r="S32" s="94">
        <v>34.877000000000002</v>
      </c>
      <c r="T32" s="99">
        <v>27.1</v>
      </c>
      <c r="U32" s="94"/>
      <c r="V32" s="100"/>
      <c r="W32" s="100"/>
    </row>
    <row r="33" spans="1:23" x14ac:dyDescent="0.25">
      <c r="A33" s="91" t="s">
        <v>46</v>
      </c>
      <c r="B33" s="95">
        <v>423</v>
      </c>
      <c r="C33" s="96">
        <v>1210</v>
      </c>
      <c r="D33" s="96"/>
      <c r="E33" s="96"/>
      <c r="F33" s="97">
        <v>0.22</v>
      </c>
      <c r="G33" s="98">
        <v>6.8142271999999995</v>
      </c>
      <c r="H33" s="97">
        <v>1.44</v>
      </c>
      <c r="I33" s="98">
        <v>20.169647999999999</v>
      </c>
      <c r="J33" s="97">
        <v>0.2</v>
      </c>
      <c r="K33" s="98">
        <v>2.8013400000000002</v>
      </c>
      <c r="L33" s="99">
        <v>26.45</v>
      </c>
      <c r="M33" s="96">
        <v>742.86147499999993</v>
      </c>
      <c r="N33" s="100"/>
      <c r="O33" s="100"/>
      <c r="P33" s="100"/>
      <c r="Q33" s="100"/>
      <c r="R33" s="97">
        <v>0.11</v>
      </c>
      <c r="S33" s="94">
        <v>34.137999999999998</v>
      </c>
      <c r="T33" s="99">
        <v>24.8</v>
      </c>
      <c r="U33" s="94"/>
      <c r="V33" s="100"/>
      <c r="W33" s="100"/>
    </row>
    <row r="34" spans="1:23" x14ac:dyDescent="0.25">
      <c r="A34" s="91" t="s">
        <v>46</v>
      </c>
      <c r="B34" s="95">
        <v>37018</v>
      </c>
      <c r="C34" s="96">
        <v>1003</v>
      </c>
      <c r="D34" s="96"/>
      <c r="E34" s="96"/>
      <c r="F34" s="97">
        <v>0.14000000000000001</v>
      </c>
      <c r="G34" s="98">
        <v>4.3363263999999999</v>
      </c>
      <c r="H34" s="97">
        <v>0.8</v>
      </c>
      <c r="I34" s="98">
        <v>11.205360000000001</v>
      </c>
      <c r="J34" s="97">
        <v>0.31</v>
      </c>
      <c r="K34" s="98">
        <v>4.3420769999999997</v>
      </c>
      <c r="L34" s="99">
        <v>8.27</v>
      </c>
      <c r="M34" s="96">
        <v>232.26708499999998</v>
      </c>
      <c r="N34" s="100"/>
      <c r="O34" s="100"/>
      <c r="P34" s="100"/>
      <c r="Q34" s="100"/>
      <c r="R34" s="97">
        <v>0.08</v>
      </c>
      <c r="S34" s="94">
        <v>34.72</v>
      </c>
      <c r="T34" s="99">
        <v>24.6</v>
      </c>
      <c r="U34" s="94"/>
      <c r="V34" s="100"/>
      <c r="W34" s="100"/>
    </row>
    <row r="35" spans="1:23" x14ac:dyDescent="0.25">
      <c r="A35" s="91" t="s">
        <v>46</v>
      </c>
      <c r="B35" s="95">
        <v>37124</v>
      </c>
      <c r="C35" s="96">
        <v>1126</v>
      </c>
      <c r="D35" s="96"/>
      <c r="E35" s="96"/>
      <c r="F35" s="97">
        <v>0.14000000000000001</v>
      </c>
      <c r="G35" s="98">
        <v>4.3363263999999999</v>
      </c>
      <c r="H35" s="97">
        <v>0.28999999999999998</v>
      </c>
      <c r="I35" s="98">
        <v>4.0619429999999994</v>
      </c>
      <c r="J35" s="97">
        <v>0.02</v>
      </c>
      <c r="K35" s="98">
        <v>0.28013399999999999</v>
      </c>
      <c r="L35" s="99">
        <v>4</v>
      </c>
      <c r="M35" s="96">
        <v>112.342</v>
      </c>
      <c r="N35" s="100"/>
      <c r="O35" s="100"/>
      <c r="P35" s="100"/>
      <c r="Q35" s="100"/>
      <c r="R35" s="97">
        <v>0.12</v>
      </c>
      <c r="S35" s="94">
        <v>34.744999999999997</v>
      </c>
      <c r="T35" s="99">
        <v>26.7</v>
      </c>
      <c r="U35" s="94"/>
      <c r="V35" s="100"/>
      <c r="W35" s="100"/>
    </row>
    <row r="36" spans="1:23" x14ac:dyDescent="0.25">
      <c r="A36" s="91" t="s">
        <v>46</v>
      </c>
      <c r="B36" s="95">
        <v>37172</v>
      </c>
      <c r="C36" s="96">
        <v>929</v>
      </c>
      <c r="D36" s="96"/>
      <c r="E36" s="96"/>
      <c r="F36" s="97">
        <v>0.12</v>
      </c>
      <c r="G36" s="98">
        <v>3.7168511999999998</v>
      </c>
      <c r="H36" s="97">
        <v>0.11</v>
      </c>
      <c r="I36" s="98">
        <v>1.540737</v>
      </c>
      <c r="J36" s="97">
        <v>7.0000000000000007E-2</v>
      </c>
      <c r="K36" s="98">
        <v>0.98046900000000015</v>
      </c>
      <c r="L36" s="99">
        <v>2.95</v>
      </c>
      <c r="M36" s="96">
        <v>82.852225000000004</v>
      </c>
      <c r="N36" s="100"/>
      <c r="O36" s="100"/>
      <c r="P36" s="100"/>
      <c r="Q36" s="100"/>
      <c r="R36" s="97">
        <v>0.08</v>
      </c>
      <c r="S36" s="94">
        <v>34.929000000000002</v>
      </c>
      <c r="T36" s="99">
        <v>27.2</v>
      </c>
      <c r="U36" s="94"/>
      <c r="V36" s="100"/>
      <c r="W36" s="100"/>
    </row>
    <row r="37" spans="1:23" x14ac:dyDescent="0.25">
      <c r="A37" s="91" t="s">
        <v>46</v>
      </c>
      <c r="B37" s="95">
        <v>37320</v>
      </c>
      <c r="C37" s="96">
        <v>1046</v>
      </c>
      <c r="D37" s="96"/>
      <c r="E37" s="96"/>
      <c r="F37" s="97">
        <v>0.15</v>
      </c>
      <c r="G37" s="98">
        <v>4.646064</v>
      </c>
      <c r="H37" s="97">
        <v>0.49</v>
      </c>
      <c r="I37" s="98">
        <v>6.863283</v>
      </c>
      <c r="J37" s="97">
        <v>0.06</v>
      </c>
      <c r="K37" s="98">
        <v>0.84040199999999998</v>
      </c>
      <c r="L37" s="99">
        <v>7.41</v>
      </c>
      <c r="M37" s="96">
        <v>208.11355499999999</v>
      </c>
      <c r="N37" s="100"/>
      <c r="O37" s="100"/>
      <c r="P37" s="100"/>
      <c r="Q37" s="100"/>
      <c r="R37" s="97">
        <v>0.11</v>
      </c>
      <c r="S37" s="94">
        <v>34.573999999999998</v>
      </c>
      <c r="T37" s="99">
        <v>24.3</v>
      </c>
      <c r="U37" s="94"/>
      <c r="V37" s="100"/>
      <c r="W37" s="100"/>
    </row>
    <row r="38" spans="1:23" x14ac:dyDescent="0.25">
      <c r="A38" s="91" t="s">
        <v>46</v>
      </c>
      <c r="B38" s="95">
        <v>37363</v>
      </c>
      <c r="C38" s="96">
        <v>1107</v>
      </c>
      <c r="D38" s="96"/>
      <c r="E38" s="96"/>
      <c r="F38" s="97">
        <v>0.13</v>
      </c>
      <c r="G38" s="98">
        <v>4.0265887999999999</v>
      </c>
      <c r="H38" s="97">
        <v>0.23</v>
      </c>
      <c r="I38" s="98">
        <v>3.2215410000000002</v>
      </c>
      <c r="J38" s="97">
        <v>0.22</v>
      </c>
      <c r="K38" s="98">
        <v>3.081474</v>
      </c>
      <c r="L38" s="99">
        <v>3.64</v>
      </c>
      <c r="M38" s="96">
        <v>102.23122000000001</v>
      </c>
      <c r="N38" s="100"/>
      <c r="O38" s="100"/>
      <c r="P38" s="100"/>
      <c r="Q38" s="100"/>
      <c r="R38" s="97">
        <v>0.08</v>
      </c>
      <c r="S38" s="94">
        <v>34.454999999999998</v>
      </c>
      <c r="T38" s="99">
        <v>25.7</v>
      </c>
      <c r="U38" s="94"/>
      <c r="V38" s="100"/>
      <c r="W38" s="100"/>
    </row>
    <row r="39" spans="1:23" x14ac:dyDescent="0.25">
      <c r="A39" s="91" t="s">
        <v>46</v>
      </c>
      <c r="B39" s="95">
        <v>37445</v>
      </c>
      <c r="C39" s="96">
        <v>955</v>
      </c>
      <c r="D39" s="96"/>
      <c r="E39" s="96"/>
      <c r="F39" s="97">
        <v>0.12</v>
      </c>
      <c r="G39" s="98">
        <v>3.7168511999999998</v>
      </c>
      <c r="H39" s="97">
        <v>0.12</v>
      </c>
      <c r="I39" s="98">
        <v>1.680804</v>
      </c>
      <c r="J39" s="97">
        <v>0.12</v>
      </c>
      <c r="K39" s="98">
        <v>1.680804</v>
      </c>
      <c r="L39" s="99">
        <v>4.67</v>
      </c>
      <c r="M39" s="96">
        <v>131.15928499999998</v>
      </c>
      <c r="N39" s="100"/>
      <c r="O39" s="100"/>
      <c r="P39" s="100"/>
      <c r="Q39" s="100"/>
      <c r="R39" s="97">
        <v>0.08</v>
      </c>
      <c r="S39" s="94">
        <v>34.637999999999998</v>
      </c>
      <c r="T39" s="99">
        <v>26.5</v>
      </c>
      <c r="U39" s="94"/>
      <c r="V39" s="100"/>
      <c r="W39" s="100"/>
    </row>
    <row r="40" spans="1:23" x14ac:dyDescent="0.25">
      <c r="A40" s="91" t="s">
        <v>46</v>
      </c>
      <c r="B40" s="95">
        <v>1013</v>
      </c>
      <c r="C40" s="96">
        <v>1050</v>
      </c>
      <c r="D40" s="96"/>
      <c r="E40" s="96"/>
      <c r="F40" s="97">
        <v>0.04</v>
      </c>
      <c r="G40" s="98">
        <v>1.2389504</v>
      </c>
      <c r="H40" s="97">
        <v>0.11</v>
      </c>
      <c r="I40" s="98">
        <v>1.540737</v>
      </c>
      <c r="J40" s="97">
        <v>0.06</v>
      </c>
      <c r="K40" s="98">
        <v>0.84040199999999998</v>
      </c>
      <c r="L40" s="99">
        <v>4.63</v>
      </c>
      <c r="M40" s="96">
        <v>130.035865</v>
      </c>
      <c r="N40" s="100"/>
      <c r="O40" s="100"/>
      <c r="P40" s="100"/>
      <c r="Q40" s="100"/>
      <c r="R40" s="97">
        <v>7.0000000000000007E-2</v>
      </c>
      <c r="S40" s="94">
        <v>34.956000000000003</v>
      </c>
      <c r="T40" s="99">
        <v>26.9</v>
      </c>
      <c r="U40" s="94"/>
      <c r="V40" s="100"/>
      <c r="W40" s="100"/>
    </row>
    <row r="41" spans="1:23" x14ac:dyDescent="0.25">
      <c r="A41" s="91" t="s">
        <v>46</v>
      </c>
      <c r="B41" s="95">
        <v>37691</v>
      </c>
      <c r="C41" s="96">
        <v>933</v>
      </c>
      <c r="D41" s="96"/>
      <c r="E41" s="96"/>
      <c r="F41" s="97">
        <v>0.17</v>
      </c>
      <c r="G41" s="98">
        <v>5.2655392000000001</v>
      </c>
      <c r="H41" s="97">
        <v>1.62</v>
      </c>
      <c r="I41" s="98">
        <v>22.690854000000002</v>
      </c>
      <c r="J41" s="97">
        <v>0.04</v>
      </c>
      <c r="K41" s="98">
        <v>0.56026799999999999</v>
      </c>
      <c r="L41" s="99">
        <v>10.96</v>
      </c>
      <c r="M41" s="96">
        <v>307.81708000000003</v>
      </c>
      <c r="N41" s="100"/>
      <c r="O41" s="100"/>
      <c r="P41" s="100"/>
      <c r="Q41" s="100"/>
      <c r="R41" s="97">
        <v>0.09</v>
      </c>
      <c r="S41" s="94">
        <v>34.738</v>
      </c>
      <c r="T41" s="99">
        <v>24.4</v>
      </c>
      <c r="U41" s="94"/>
      <c r="V41" s="100"/>
      <c r="W41" s="100"/>
    </row>
    <row r="42" spans="1:23" x14ac:dyDescent="0.25">
      <c r="A42" s="91" t="s">
        <v>46</v>
      </c>
      <c r="B42" s="95">
        <v>37733</v>
      </c>
      <c r="C42" s="96">
        <v>1044</v>
      </c>
      <c r="D42" s="96"/>
      <c r="E42" s="96"/>
      <c r="F42" s="97">
        <v>0.12</v>
      </c>
      <c r="G42" s="98">
        <v>3.7168511999999998</v>
      </c>
      <c r="H42" s="97">
        <v>1.28</v>
      </c>
      <c r="I42" s="98">
        <v>17.928576</v>
      </c>
      <c r="J42" s="97">
        <v>0.09</v>
      </c>
      <c r="K42" s="98">
        <v>1.2606029999999999</v>
      </c>
      <c r="L42" s="99">
        <v>7.89</v>
      </c>
      <c r="M42" s="96">
        <v>221.594595</v>
      </c>
      <c r="N42" s="100"/>
      <c r="O42" s="100"/>
      <c r="P42" s="100"/>
      <c r="Q42" s="100"/>
      <c r="R42" s="97">
        <v>0.08</v>
      </c>
      <c r="S42" s="103">
        <v>34.844999999999999</v>
      </c>
      <c r="T42" s="99">
        <v>25.2</v>
      </c>
      <c r="U42" s="94"/>
      <c r="V42" s="100"/>
      <c r="W42" s="100"/>
    </row>
    <row r="43" spans="1:23" x14ac:dyDescent="0.25">
      <c r="A43" s="91" t="s">
        <v>46</v>
      </c>
      <c r="B43" s="95">
        <v>37851</v>
      </c>
      <c r="C43" s="96">
        <v>1040</v>
      </c>
      <c r="D43" s="96"/>
      <c r="E43" s="96"/>
      <c r="F43" s="97">
        <v>0.04</v>
      </c>
      <c r="G43" s="98">
        <v>1.2389504</v>
      </c>
      <c r="H43" s="97">
        <v>0.01</v>
      </c>
      <c r="I43" s="98">
        <v>0.140067</v>
      </c>
      <c r="J43" s="97">
        <v>0.3</v>
      </c>
      <c r="K43" s="98">
        <v>4.2020099999999996</v>
      </c>
      <c r="L43" s="99">
        <v>3.4</v>
      </c>
      <c r="M43" s="96">
        <v>95.49069999999999</v>
      </c>
      <c r="N43" s="100"/>
      <c r="O43" s="100"/>
      <c r="P43" s="100"/>
      <c r="Q43" s="100"/>
      <c r="R43" s="97">
        <v>0.02</v>
      </c>
      <c r="S43" s="94">
        <v>34.805999999999997</v>
      </c>
      <c r="T43" s="99">
        <v>27.6</v>
      </c>
      <c r="U43" s="94"/>
      <c r="V43" s="100"/>
      <c r="W43" s="100"/>
    </row>
    <row r="44" spans="1:23" x14ac:dyDescent="0.25">
      <c r="A44" s="91" t="s">
        <v>46</v>
      </c>
      <c r="B44" s="95">
        <v>37923</v>
      </c>
      <c r="C44" s="96">
        <v>1006</v>
      </c>
      <c r="D44" s="96"/>
      <c r="E44" s="96"/>
      <c r="F44" s="97">
        <v>0.12</v>
      </c>
      <c r="G44" s="98">
        <v>3.7168511999999998</v>
      </c>
      <c r="H44" s="97">
        <v>0.01</v>
      </c>
      <c r="I44" s="98">
        <v>0.140067</v>
      </c>
      <c r="J44" s="97">
        <v>0.09</v>
      </c>
      <c r="K44" s="98">
        <v>1.2606029999999999</v>
      </c>
      <c r="L44" s="99">
        <v>1.2</v>
      </c>
      <c r="M44" s="96">
        <v>33.702599999999997</v>
      </c>
      <c r="N44" s="100"/>
      <c r="O44" s="100"/>
      <c r="P44" s="100"/>
      <c r="Q44" s="100"/>
      <c r="R44" s="97">
        <v>7.0000000000000007E-2</v>
      </c>
      <c r="S44" s="103">
        <v>34.845999999999997</v>
      </c>
      <c r="T44" s="99">
        <v>27.5</v>
      </c>
      <c r="U44" s="94"/>
      <c r="V44" s="100"/>
      <c r="W44" s="100"/>
    </row>
    <row r="45" spans="1:23" x14ac:dyDescent="0.25">
      <c r="A45" s="91" t="s">
        <v>46</v>
      </c>
      <c r="B45" s="95">
        <v>38057</v>
      </c>
      <c r="C45" s="96">
        <v>924</v>
      </c>
      <c r="D45" s="96"/>
      <c r="E45" s="96"/>
      <c r="F45" s="97">
        <v>0.16</v>
      </c>
      <c r="G45" s="98">
        <v>4.9558016</v>
      </c>
      <c r="H45" s="97">
        <v>0.66</v>
      </c>
      <c r="I45" s="98">
        <v>9.2444220000000001</v>
      </c>
      <c r="J45" s="97">
        <v>0.05</v>
      </c>
      <c r="K45" s="98">
        <v>0.70033500000000004</v>
      </c>
      <c r="L45" s="99">
        <v>11.25</v>
      </c>
      <c r="M45" s="96">
        <v>315.96187500000002</v>
      </c>
      <c r="N45" s="100"/>
      <c r="O45" s="100"/>
      <c r="P45" s="100"/>
      <c r="Q45" s="100"/>
      <c r="R45" s="104" t="s">
        <v>37</v>
      </c>
      <c r="S45" s="94">
        <v>34.279000000000003</v>
      </c>
      <c r="T45" s="99">
        <v>25.8</v>
      </c>
      <c r="U45" s="94"/>
      <c r="V45" s="100"/>
      <c r="W45" s="100"/>
    </row>
    <row r="46" spans="1:23" x14ac:dyDescent="0.25">
      <c r="A46" s="91" t="s">
        <v>46</v>
      </c>
      <c r="B46" s="95">
        <v>38127</v>
      </c>
      <c r="C46" s="96">
        <v>954</v>
      </c>
      <c r="D46" s="96"/>
      <c r="E46" s="96"/>
      <c r="F46" s="97">
        <v>0.12</v>
      </c>
      <c r="G46" s="98">
        <v>3.7168511999999998</v>
      </c>
      <c r="H46" s="97">
        <v>0.08</v>
      </c>
      <c r="I46" s="98">
        <v>1.120536</v>
      </c>
      <c r="J46" s="97">
        <v>0.18</v>
      </c>
      <c r="K46" s="98">
        <v>2.5212059999999998</v>
      </c>
      <c r="L46" s="99">
        <v>3.23</v>
      </c>
      <c r="M46" s="96">
        <v>90.716165000000004</v>
      </c>
      <c r="N46" s="100"/>
      <c r="O46" s="100"/>
      <c r="P46" s="100"/>
      <c r="Q46" s="100"/>
      <c r="R46" s="104" t="s">
        <v>37</v>
      </c>
      <c r="S46" s="100">
        <v>33.450000000000003</v>
      </c>
      <c r="T46" s="99">
        <v>26.6</v>
      </c>
      <c r="U46" s="94"/>
      <c r="V46" s="100"/>
      <c r="W46" s="100"/>
    </row>
    <row r="47" spans="1:23" x14ac:dyDescent="0.25">
      <c r="A47" s="91" t="s">
        <v>46</v>
      </c>
      <c r="B47" s="95">
        <v>38250</v>
      </c>
      <c r="C47" s="96">
        <v>912</v>
      </c>
      <c r="D47" s="96"/>
      <c r="E47" s="96"/>
      <c r="F47" s="97">
        <v>0.09</v>
      </c>
      <c r="G47" s="98">
        <v>2.7876383999999996</v>
      </c>
      <c r="H47" s="97">
        <v>0.08</v>
      </c>
      <c r="I47" s="98">
        <v>1.120536</v>
      </c>
      <c r="J47" s="97">
        <v>0.27</v>
      </c>
      <c r="K47" s="98">
        <v>3.7818090000000004</v>
      </c>
      <c r="L47" s="99">
        <v>2.4300000000000002</v>
      </c>
      <c r="M47" s="96">
        <v>68.247765000000001</v>
      </c>
      <c r="N47" s="100"/>
      <c r="O47" s="100"/>
      <c r="P47" s="100"/>
      <c r="Q47" s="100"/>
      <c r="R47" s="97">
        <v>0.08</v>
      </c>
      <c r="S47" s="100">
        <v>33.729999999999997</v>
      </c>
      <c r="T47" s="99" t="s">
        <v>37</v>
      </c>
      <c r="U47" s="94"/>
      <c r="V47" s="100"/>
      <c r="W47" s="100"/>
    </row>
    <row r="48" spans="1:23" x14ac:dyDescent="0.25">
      <c r="A48" s="91" t="s">
        <v>46</v>
      </c>
      <c r="B48" s="95">
        <v>38308</v>
      </c>
      <c r="C48" s="96">
        <v>844</v>
      </c>
      <c r="D48" s="96"/>
      <c r="E48" s="96"/>
      <c r="F48" s="97">
        <v>0.09</v>
      </c>
      <c r="G48" s="98">
        <v>2.7876383999999996</v>
      </c>
      <c r="H48" s="97">
        <v>0.18</v>
      </c>
      <c r="I48" s="98">
        <v>2.5212059999999998</v>
      </c>
      <c r="J48" s="97">
        <v>0.16</v>
      </c>
      <c r="K48" s="98">
        <v>2.241072</v>
      </c>
      <c r="L48" s="99">
        <v>2.2200000000000002</v>
      </c>
      <c r="M48" s="96">
        <v>62.349810000000005</v>
      </c>
      <c r="N48" s="100"/>
      <c r="O48" s="100"/>
      <c r="P48" s="100"/>
      <c r="Q48" s="100"/>
      <c r="R48" s="97">
        <v>0.08</v>
      </c>
      <c r="S48" s="100">
        <v>33.65</v>
      </c>
      <c r="T48" s="99">
        <v>26.8</v>
      </c>
      <c r="U48" s="94"/>
      <c r="V48" s="100"/>
      <c r="W48" s="100"/>
    </row>
    <row r="49" spans="1:23" x14ac:dyDescent="0.25">
      <c r="A49" s="91" t="s">
        <v>46</v>
      </c>
      <c r="B49" s="95">
        <v>38365</v>
      </c>
      <c r="C49" s="96">
        <v>1010</v>
      </c>
      <c r="D49" s="96"/>
      <c r="E49" s="96"/>
      <c r="F49" s="97">
        <v>0.05</v>
      </c>
      <c r="G49" s="98">
        <v>1.5486880000000001</v>
      </c>
      <c r="H49" s="97">
        <v>0.19</v>
      </c>
      <c r="I49" s="98">
        <v>2.661273</v>
      </c>
      <c r="J49" s="97">
        <v>0.05</v>
      </c>
      <c r="K49" s="98">
        <v>0.70033500000000004</v>
      </c>
      <c r="L49" s="99">
        <v>2.73</v>
      </c>
      <c r="M49" s="96">
        <v>76.673415000000006</v>
      </c>
      <c r="N49" s="100"/>
      <c r="O49" s="100"/>
      <c r="P49" s="100"/>
      <c r="Q49" s="100"/>
      <c r="R49" s="97">
        <v>0.08</v>
      </c>
      <c r="S49" s="94">
        <v>34.853999999999999</v>
      </c>
      <c r="T49" s="99">
        <v>25.9</v>
      </c>
      <c r="U49" s="94"/>
      <c r="V49" s="100"/>
      <c r="W49" s="100"/>
    </row>
    <row r="50" spans="1:23" x14ac:dyDescent="0.25">
      <c r="A50" s="91" t="s">
        <v>46</v>
      </c>
      <c r="B50" s="95">
        <v>38453</v>
      </c>
      <c r="C50" s="96">
        <v>955</v>
      </c>
      <c r="D50" s="96"/>
      <c r="E50" s="96"/>
      <c r="F50" s="97">
        <v>0.2</v>
      </c>
      <c r="G50" s="98">
        <v>6.1947520000000003</v>
      </c>
      <c r="H50" s="97">
        <v>1.66</v>
      </c>
      <c r="I50" s="98">
        <v>23.251121999999999</v>
      </c>
      <c r="J50" s="97">
        <v>0.38</v>
      </c>
      <c r="K50" s="98">
        <v>5.322546</v>
      </c>
      <c r="L50" s="99">
        <v>12.39</v>
      </c>
      <c r="M50" s="96">
        <v>347.97934500000002</v>
      </c>
      <c r="N50" s="100"/>
      <c r="O50" s="100"/>
      <c r="P50" s="100"/>
      <c r="Q50" s="100"/>
      <c r="R50" s="97">
        <v>0.08</v>
      </c>
      <c r="S50" s="94">
        <v>34.174999999999997</v>
      </c>
      <c r="T50" s="99">
        <v>25.1</v>
      </c>
      <c r="U50" s="94"/>
      <c r="V50" s="100"/>
      <c r="W50" s="100"/>
    </row>
    <row r="51" spans="1:23" x14ac:dyDescent="0.25">
      <c r="A51" s="91" t="s">
        <v>46</v>
      </c>
      <c r="B51" s="95">
        <v>38553</v>
      </c>
      <c r="C51" s="96">
        <v>940</v>
      </c>
      <c r="D51" s="96"/>
      <c r="E51" s="96"/>
      <c r="F51" s="97">
        <v>0.06</v>
      </c>
      <c r="G51" s="98">
        <v>1.8584255999999999</v>
      </c>
      <c r="H51" s="97">
        <v>0.01</v>
      </c>
      <c r="I51" s="98">
        <v>0.140067</v>
      </c>
      <c r="J51" s="97">
        <v>0.13</v>
      </c>
      <c r="K51" s="98">
        <v>1.8208710000000001</v>
      </c>
      <c r="L51" s="99">
        <v>1.63</v>
      </c>
      <c r="M51" s="96">
        <v>45.779364999999999</v>
      </c>
      <c r="N51" s="100"/>
      <c r="O51" s="100"/>
      <c r="P51" s="100"/>
      <c r="Q51" s="100"/>
      <c r="R51" s="97">
        <v>0.1</v>
      </c>
      <c r="S51" s="94">
        <v>34.729999999999997</v>
      </c>
      <c r="T51" s="99">
        <v>25.1</v>
      </c>
      <c r="U51" s="94"/>
      <c r="V51" s="100"/>
      <c r="W51" s="100"/>
    </row>
    <row r="52" spans="1:23" x14ac:dyDescent="0.25">
      <c r="A52" s="91" t="s">
        <v>46</v>
      </c>
      <c r="B52" s="101">
        <v>38636</v>
      </c>
      <c r="C52" s="96">
        <v>833</v>
      </c>
      <c r="D52" s="96"/>
      <c r="E52" s="96"/>
      <c r="F52" s="97">
        <v>0.05</v>
      </c>
      <c r="G52" s="98">
        <v>1.5486880000000001</v>
      </c>
      <c r="H52" s="97">
        <v>0.05</v>
      </c>
      <c r="I52" s="98">
        <v>0.70033500000000004</v>
      </c>
      <c r="J52" s="97">
        <v>0.13</v>
      </c>
      <c r="K52" s="98">
        <v>1.8208710000000001</v>
      </c>
      <c r="L52" s="99">
        <v>2.4900000000000002</v>
      </c>
      <c r="M52" s="96">
        <v>69.932895000000002</v>
      </c>
      <c r="N52" s="100"/>
      <c r="O52" s="100"/>
      <c r="P52" s="100"/>
      <c r="Q52" s="100"/>
      <c r="R52" s="97">
        <v>0.11</v>
      </c>
      <c r="S52" s="94">
        <v>34.905999999999999</v>
      </c>
      <c r="T52" s="99">
        <v>26.5</v>
      </c>
      <c r="U52" s="94"/>
      <c r="V52" s="100"/>
      <c r="W52" s="100"/>
    </row>
    <row r="53" spans="1:23" x14ac:dyDescent="0.25">
      <c r="A53" s="91" t="s">
        <v>46</v>
      </c>
      <c r="B53" s="101">
        <v>38789</v>
      </c>
      <c r="C53" s="96">
        <v>915</v>
      </c>
      <c r="D53" s="96"/>
      <c r="E53" s="96"/>
      <c r="F53" s="97">
        <v>0.1</v>
      </c>
      <c r="G53" s="98">
        <v>3.0973760000000001</v>
      </c>
      <c r="H53" s="97">
        <v>0.01</v>
      </c>
      <c r="I53" s="98">
        <v>0.140067</v>
      </c>
      <c r="J53" s="97">
        <v>0.25</v>
      </c>
      <c r="K53" s="98">
        <v>3.5016750000000001</v>
      </c>
      <c r="L53" s="99">
        <v>2.36</v>
      </c>
      <c r="M53" s="96">
        <v>66.281779999999998</v>
      </c>
      <c r="N53" s="100"/>
      <c r="O53" s="100"/>
      <c r="P53" s="100"/>
      <c r="Q53" s="100"/>
      <c r="R53" s="97">
        <v>0.13</v>
      </c>
      <c r="S53" s="94">
        <v>34.823999999999998</v>
      </c>
      <c r="T53" s="99">
        <v>24.5</v>
      </c>
      <c r="U53" s="94"/>
      <c r="V53" s="100"/>
      <c r="W53" s="100"/>
    </row>
    <row r="54" spans="1:23" x14ac:dyDescent="0.25">
      <c r="A54" s="91" t="s">
        <v>46</v>
      </c>
      <c r="B54" s="101">
        <v>38852</v>
      </c>
      <c r="C54" s="96">
        <v>920</v>
      </c>
      <c r="D54" s="96"/>
      <c r="E54" s="96"/>
      <c r="F54" s="97">
        <v>0.18</v>
      </c>
      <c r="G54" s="98">
        <v>5.5752767999999993</v>
      </c>
      <c r="H54" s="97">
        <v>1.8</v>
      </c>
      <c r="I54" s="98">
        <v>25.212060000000001</v>
      </c>
      <c r="J54" s="97">
        <v>0.11</v>
      </c>
      <c r="K54" s="98">
        <v>1.540737</v>
      </c>
      <c r="L54" s="99">
        <v>17.600000000000001</v>
      </c>
      <c r="M54" s="96">
        <v>494.30480000000006</v>
      </c>
      <c r="N54" s="100"/>
      <c r="O54" s="100"/>
      <c r="P54" s="100"/>
      <c r="Q54" s="100"/>
      <c r="R54" s="97">
        <v>0.26</v>
      </c>
      <c r="S54" s="94">
        <v>34.243000000000002</v>
      </c>
      <c r="T54" s="99">
        <v>24.6</v>
      </c>
      <c r="U54" s="94"/>
      <c r="V54" s="100"/>
      <c r="W54" s="100"/>
    </row>
    <row r="55" spans="1:23" x14ac:dyDescent="0.25">
      <c r="A55" s="91" t="s">
        <v>46</v>
      </c>
      <c r="B55" s="101">
        <v>38943</v>
      </c>
      <c r="C55" s="96">
        <v>911</v>
      </c>
      <c r="D55" s="96"/>
      <c r="E55" s="96"/>
      <c r="F55" s="97">
        <v>0.17</v>
      </c>
      <c r="G55" s="98">
        <v>5.2655392000000001</v>
      </c>
      <c r="H55" s="97">
        <v>0.43</v>
      </c>
      <c r="I55" s="98">
        <v>6.0228809999999999</v>
      </c>
      <c r="J55" s="97">
        <v>0.33</v>
      </c>
      <c r="K55" s="98">
        <v>4.6222110000000001</v>
      </c>
      <c r="L55" s="99">
        <v>4.5999999999999996</v>
      </c>
      <c r="M55" s="96">
        <v>129.19329999999999</v>
      </c>
      <c r="N55" s="100"/>
      <c r="O55" s="100"/>
      <c r="P55" s="100"/>
      <c r="Q55" s="100"/>
      <c r="R55" s="97">
        <v>0.18</v>
      </c>
      <c r="S55" s="94">
        <v>34.579000000000001</v>
      </c>
      <c r="T55" s="99">
        <v>26.6</v>
      </c>
      <c r="U55" s="94"/>
      <c r="V55" s="100"/>
      <c r="W55" s="100"/>
    </row>
    <row r="56" spans="1:23" x14ac:dyDescent="0.25">
      <c r="A56" s="91" t="s">
        <v>46</v>
      </c>
      <c r="B56" s="101">
        <v>39022</v>
      </c>
      <c r="C56" s="96">
        <v>916</v>
      </c>
      <c r="D56" s="96"/>
      <c r="E56" s="96"/>
      <c r="F56" s="97">
        <v>0.12</v>
      </c>
      <c r="G56" s="98">
        <v>3.7168511999999998</v>
      </c>
      <c r="H56" s="97">
        <v>0.68</v>
      </c>
      <c r="I56" s="98">
        <v>9.5245560000000005</v>
      </c>
      <c r="J56" s="97">
        <v>0.46</v>
      </c>
      <c r="K56" s="98">
        <v>6.4430820000000004</v>
      </c>
      <c r="L56" s="99">
        <v>6.61</v>
      </c>
      <c r="M56" s="96">
        <v>185.64515500000002</v>
      </c>
      <c r="N56" s="100"/>
      <c r="O56" s="100"/>
      <c r="P56" s="100"/>
      <c r="Q56" s="100"/>
      <c r="R56" s="97">
        <v>0.47</v>
      </c>
      <c r="S56" s="94">
        <v>34.747999999999998</v>
      </c>
      <c r="T56" s="99">
        <v>26.7</v>
      </c>
      <c r="U56" s="94"/>
      <c r="V56" s="100"/>
      <c r="W56" s="100"/>
    </row>
    <row r="57" spans="1:23" x14ac:dyDescent="0.25">
      <c r="A57" s="91" t="s">
        <v>46</v>
      </c>
      <c r="B57" s="101">
        <v>39125</v>
      </c>
      <c r="C57" s="96">
        <v>937</v>
      </c>
      <c r="D57" s="96"/>
      <c r="E57" s="96"/>
      <c r="F57" s="97">
        <v>0.21</v>
      </c>
      <c r="G57" s="98">
        <v>6.5044895999999994</v>
      </c>
      <c r="H57" s="97">
        <v>2.4300000000000002</v>
      </c>
      <c r="I57" s="98">
        <v>34.036281000000002</v>
      </c>
      <c r="J57" s="97">
        <v>0.26</v>
      </c>
      <c r="K57" s="98">
        <v>3.6417420000000003</v>
      </c>
      <c r="L57" s="99">
        <v>14.3</v>
      </c>
      <c r="M57" s="96">
        <v>401.62265000000002</v>
      </c>
      <c r="N57" s="100"/>
      <c r="O57" s="100"/>
      <c r="P57" s="100"/>
      <c r="Q57" s="100"/>
      <c r="R57" s="97">
        <v>0.23</v>
      </c>
      <c r="S57" s="94">
        <v>34.174999999999997</v>
      </c>
      <c r="T57" s="99">
        <v>24.5</v>
      </c>
      <c r="U57" s="94"/>
      <c r="V57" s="100"/>
      <c r="W57" s="100"/>
    </row>
    <row r="58" spans="1:23" x14ac:dyDescent="0.25">
      <c r="A58" s="91" t="s">
        <v>46</v>
      </c>
      <c r="B58" s="101">
        <v>39181</v>
      </c>
      <c r="C58" s="96">
        <v>909</v>
      </c>
      <c r="D58" s="96"/>
      <c r="E58" s="96"/>
      <c r="F58" s="97">
        <v>0.12</v>
      </c>
      <c r="G58" s="98">
        <v>3.7168511999999998</v>
      </c>
      <c r="H58" s="97">
        <v>0.19</v>
      </c>
      <c r="I58" s="98">
        <v>2.661273</v>
      </c>
      <c r="J58" s="97">
        <v>0.4</v>
      </c>
      <c r="K58" s="98">
        <v>5.6026800000000003</v>
      </c>
      <c r="L58" s="99">
        <v>3.97</v>
      </c>
      <c r="M58" s="96">
        <v>111.49943500000001</v>
      </c>
      <c r="N58" s="100"/>
      <c r="O58" s="100"/>
      <c r="P58" s="100"/>
      <c r="Q58" s="100"/>
      <c r="R58" s="97">
        <v>0.44</v>
      </c>
      <c r="S58" s="103">
        <v>34.664000000000001</v>
      </c>
      <c r="T58" s="99">
        <v>25.5</v>
      </c>
      <c r="U58" s="94"/>
      <c r="V58" s="100"/>
      <c r="W58" s="100"/>
    </row>
    <row r="59" spans="1:23" x14ac:dyDescent="0.25">
      <c r="A59" s="91" t="s">
        <v>47</v>
      </c>
      <c r="B59" s="101">
        <v>39351</v>
      </c>
      <c r="C59" s="96">
        <v>832</v>
      </c>
      <c r="D59" s="105" t="s">
        <v>54</v>
      </c>
      <c r="E59" s="105" t="s">
        <v>53</v>
      </c>
      <c r="F59" s="97">
        <v>0.11299887388550825</v>
      </c>
      <c r="G59" s="106">
        <v>3.5</v>
      </c>
      <c r="H59" s="97">
        <v>6.4254963695945508E-2</v>
      </c>
      <c r="I59" s="106">
        <v>0.9</v>
      </c>
      <c r="J59" s="97">
        <v>0.31413537806906694</v>
      </c>
      <c r="K59" s="106">
        <v>4.4000000000000004</v>
      </c>
      <c r="L59" s="99">
        <v>5.0239447401684139</v>
      </c>
      <c r="M59" s="107">
        <v>141.1</v>
      </c>
      <c r="N59" s="100">
        <v>0.31962538613329478</v>
      </c>
      <c r="O59" s="108">
        <v>9.9</v>
      </c>
      <c r="P59" s="99">
        <v>4.1837120806471191</v>
      </c>
      <c r="Q59" s="107">
        <v>58.6</v>
      </c>
      <c r="R59" s="97">
        <v>7.0000000000000007E-2</v>
      </c>
      <c r="S59" s="94">
        <v>34.991999999999997</v>
      </c>
      <c r="T59" s="99">
        <v>26.81</v>
      </c>
      <c r="U59" s="109">
        <v>8.11</v>
      </c>
      <c r="V59" s="109">
        <v>6.2</v>
      </c>
      <c r="W59" s="109">
        <v>0.05</v>
      </c>
    </row>
    <row r="60" spans="1:23" x14ac:dyDescent="0.25">
      <c r="A60" s="91" t="s">
        <v>47</v>
      </c>
      <c r="B60" s="101">
        <v>39429</v>
      </c>
      <c r="C60" s="96">
        <v>1044</v>
      </c>
      <c r="D60" s="105" t="s">
        <v>54</v>
      </c>
      <c r="E60" s="105" t="s">
        <v>53</v>
      </c>
      <c r="F60" s="97">
        <v>0.15174134493196823</v>
      </c>
      <c r="G60" s="106">
        <v>4.7</v>
      </c>
      <c r="H60" s="97">
        <v>2.8557761642642451E-2</v>
      </c>
      <c r="I60" s="106">
        <v>0.4</v>
      </c>
      <c r="J60" s="97"/>
      <c r="K60" s="106"/>
      <c r="L60" s="99">
        <v>5.5722703886347045</v>
      </c>
      <c r="M60" s="107">
        <v>156.5</v>
      </c>
      <c r="N60" s="100">
        <v>0.41971010300331635</v>
      </c>
      <c r="O60" s="108">
        <v>13</v>
      </c>
      <c r="P60" s="99">
        <v>6.3326836442559635</v>
      </c>
      <c r="Q60" s="107">
        <v>88.7</v>
      </c>
      <c r="R60" s="97">
        <v>0.18</v>
      </c>
      <c r="S60" s="94">
        <v>34.72</v>
      </c>
      <c r="T60" s="108">
        <v>25.65</v>
      </c>
      <c r="U60" s="110">
        <v>8.2799999999999994</v>
      </c>
      <c r="V60" s="109">
        <v>6.2</v>
      </c>
      <c r="W60" s="110">
        <v>0.2</v>
      </c>
    </row>
    <row r="61" spans="1:23" x14ac:dyDescent="0.25">
      <c r="A61" s="91" t="s">
        <v>47</v>
      </c>
      <c r="B61" s="101">
        <v>39517</v>
      </c>
      <c r="C61" s="96">
        <v>946</v>
      </c>
      <c r="D61" s="105" t="s">
        <v>54</v>
      </c>
      <c r="E61" s="105" t="s">
        <v>53</v>
      </c>
      <c r="F61" s="97">
        <v>0.15174134493196823</v>
      </c>
      <c r="G61" s="106">
        <v>4.7</v>
      </c>
      <c r="H61" s="97">
        <v>0.36411146094369118</v>
      </c>
      <c r="I61" s="106">
        <v>5.0999999999999996</v>
      </c>
      <c r="J61" s="97">
        <v>5.7115523285284901E-2</v>
      </c>
      <c r="K61" s="106">
        <v>0.8</v>
      </c>
      <c r="L61" s="99">
        <v>4.5361485464029485</v>
      </c>
      <c r="M61" s="107">
        <v>127.4</v>
      </c>
      <c r="N61" s="100">
        <v>0.3809676319568564</v>
      </c>
      <c r="O61" s="108">
        <v>11.8</v>
      </c>
      <c r="P61" s="99">
        <v>7.5963645969428919</v>
      </c>
      <c r="Q61" s="107">
        <v>106.4</v>
      </c>
      <c r="R61" s="97">
        <v>0.1</v>
      </c>
      <c r="S61" s="94">
        <v>34.887999999999998</v>
      </c>
      <c r="T61" s="108">
        <v>24.96</v>
      </c>
      <c r="U61" s="110">
        <v>8.1999999999999993</v>
      </c>
      <c r="V61" s="109">
        <v>6.53</v>
      </c>
      <c r="W61" s="110">
        <v>0.21</v>
      </c>
    </row>
    <row r="62" spans="1:23" x14ac:dyDescent="0.25">
      <c r="A62" s="91" t="s">
        <v>47</v>
      </c>
      <c r="B62" s="101">
        <v>39604</v>
      </c>
      <c r="C62" s="96">
        <v>941</v>
      </c>
      <c r="D62" s="105" t="s">
        <v>54</v>
      </c>
      <c r="E62" s="105" t="s">
        <v>53</v>
      </c>
      <c r="F62" s="97">
        <v>0.12268449164712324</v>
      </c>
      <c r="G62" s="106">
        <v>3.8</v>
      </c>
      <c r="H62" s="97">
        <v>0.12850992739189102</v>
      </c>
      <c r="I62" s="106">
        <v>1.8</v>
      </c>
      <c r="J62" s="97">
        <v>0.15706768903453347</v>
      </c>
      <c r="K62" s="106">
        <v>2.2000000000000002</v>
      </c>
      <c r="L62" s="99">
        <v>16.595752256502468</v>
      </c>
      <c r="M62" s="107">
        <v>466.1</v>
      </c>
      <c r="N62" s="100">
        <v>0.25505460105586147</v>
      </c>
      <c r="O62" s="108">
        <v>7.9</v>
      </c>
      <c r="P62" s="99">
        <v>6.5468668565757815</v>
      </c>
      <c r="Q62" s="107">
        <v>91.7</v>
      </c>
      <c r="R62" s="111">
        <v>0.08</v>
      </c>
      <c r="S62" s="110">
        <v>34.814599999999999</v>
      </c>
      <c r="T62" s="108">
        <v>25.04</v>
      </c>
      <c r="U62" s="110">
        <v>8.07</v>
      </c>
      <c r="V62" s="110">
        <v>6.63</v>
      </c>
      <c r="W62" s="110">
        <v>0.13</v>
      </c>
    </row>
    <row r="63" spans="1:23" x14ac:dyDescent="0.25">
      <c r="A63" s="112" t="s">
        <v>47</v>
      </c>
      <c r="B63" s="101">
        <v>39713</v>
      </c>
      <c r="C63" s="107">
        <v>1101</v>
      </c>
      <c r="D63" s="105" t="s">
        <v>54</v>
      </c>
      <c r="E63" s="105" t="s">
        <v>53</v>
      </c>
      <c r="F63" s="97">
        <v>4.51995495542033E-2</v>
      </c>
      <c r="G63" s="104">
        <v>1.4</v>
      </c>
      <c r="H63" s="97">
        <v>4.9976082874624281E-2</v>
      </c>
      <c r="I63" s="104">
        <v>0.7</v>
      </c>
      <c r="J63" s="97">
        <v>0.14278880821321224</v>
      </c>
      <c r="K63" s="104">
        <v>2</v>
      </c>
      <c r="L63" s="99">
        <v>1.4242224635488063</v>
      </c>
      <c r="M63" s="107">
        <v>40</v>
      </c>
      <c r="N63" s="100">
        <v>0.2518260618019898</v>
      </c>
      <c r="O63" s="108">
        <v>7.8</v>
      </c>
      <c r="P63" s="99">
        <v>5.890038338795005</v>
      </c>
      <c r="Q63" s="107">
        <v>82.5</v>
      </c>
      <c r="R63" s="102">
        <v>0.08</v>
      </c>
      <c r="S63" s="113">
        <v>34.838999999999999</v>
      </c>
      <c r="T63" s="108">
        <v>26.74</v>
      </c>
      <c r="U63" s="109">
        <v>8.02</v>
      </c>
      <c r="V63" s="109">
        <v>6.27</v>
      </c>
      <c r="W63" s="103">
        <v>0.05</v>
      </c>
    </row>
    <row r="64" spans="1:23" x14ac:dyDescent="0.25">
      <c r="A64" s="112" t="s">
        <v>47</v>
      </c>
      <c r="B64" s="101">
        <v>39769</v>
      </c>
      <c r="C64" s="107">
        <v>939</v>
      </c>
      <c r="D64" s="105" t="s">
        <v>54</v>
      </c>
      <c r="E64" s="105" t="s">
        <v>53</v>
      </c>
      <c r="F64" s="97">
        <v>0.16142696269358323</v>
      </c>
      <c r="G64" s="104">
        <v>5</v>
      </c>
      <c r="H64" s="97">
        <v>3.5697202053303061E-2</v>
      </c>
      <c r="I64" s="104">
        <v>0.5</v>
      </c>
      <c r="J64" s="97">
        <v>0.13564936780255163</v>
      </c>
      <c r="K64" s="104">
        <v>1.9</v>
      </c>
      <c r="L64" s="99">
        <v>2.8413238147798685</v>
      </c>
      <c r="M64" s="107">
        <v>79.8</v>
      </c>
      <c r="N64" s="100">
        <v>0.37128201419524143</v>
      </c>
      <c r="O64" s="103">
        <v>11.5</v>
      </c>
      <c r="P64" s="99">
        <v>5.4830902353873503</v>
      </c>
      <c r="Q64" s="107">
        <v>76.8</v>
      </c>
      <c r="R64" s="102">
        <v>0.2</v>
      </c>
      <c r="S64" s="113">
        <v>34.966000000000001</v>
      </c>
      <c r="T64" s="108">
        <v>25.64</v>
      </c>
      <c r="U64" s="109">
        <v>8.24</v>
      </c>
      <c r="V64" s="109">
        <v>5.99</v>
      </c>
      <c r="W64" s="103">
        <v>0.08</v>
      </c>
    </row>
    <row r="65" spans="1:23" x14ac:dyDescent="0.25">
      <c r="A65" s="91" t="s">
        <v>47</v>
      </c>
      <c r="B65" s="101">
        <v>39853</v>
      </c>
      <c r="C65" s="107">
        <v>939</v>
      </c>
      <c r="D65" s="105" t="s">
        <v>54</v>
      </c>
      <c r="E65" s="105" t="s">
        <v>53</v>
      </c>
      <c r="F65" s="97">
        <v>9.3627638362278262E-2</v>
      </c>
      <c r="G65" s="104">
        <v>2.9</v>
      </c>
      <c r="H65" s="97">
        <v>0.20704377190915774</v>
      </c>
      <c r="I65" s="104">
        <v>2.9</v>
      </c>
      <c r="J65" s="97">
        <v>0.1213704869812304</v>
      </c>
      <c r="K65" s="104">
        <v>1.7</v>
      </c>
      <c r="L65" s="99">
        <v>2.8876110448452046</v>
      </c>
      <c r="M65" s="107">
        <v>81.099999999999994</v>
      </c>
      <c r="N65" s="100">
        <v>0.16788404120132655</v>
      </c>
      <c r="O65" s="103">
        <v>5.2</v>
      </c>
      <c r="P65" s="99">
        <v>4.9404927641771437</v>
      </c>
      <c r="Q65" s="107">
        <v>69.2</v>
      </c>
      <c r="R65" s="102">
        <v>0.09</v>
      </c>
      <c r="S65" s="113">
        <v>35.046999999999997</v>
      </c>
      <c r="T65" s="108">
        <v>24.91</v>
      </c>
      <c r="U65" s="109">
        <v>8.06</v>
      </c>
      <c r="V65" s="109">
        <v>6.04</v>
      </c>
      <c r="W65" s="103">
        <v>0.01</v>
      </c>
    </row>
    <row r="66" spans="1:23" x14ac:dyDescent="0.25">
      <c r="A66" s="91" t="s">
        <v>47</v>
      </c>
      <c r="B66" s="101">
        <v>39916</v>
      </c>
      <c r="C66" s="107">
        <v>932</v>
      </c>
      <c r="D66" s="105" t="s">
        <v>54</v>
      </c>
      <c r="E66" s="105" t="s">
        <v>53</v>
      </c>
      <c r="F66" s="97">
        <v>0.14205572717035325</v>
      </c>
      <c r="G66" s="104">
        <v>4.4000000000000004</v>
      </c>
      <c r="H66" s="97">
        <v>0.29985649724774571</v>
      </c>
      <c r="I66" s="104">
        <v>4.2</v>
      </c>
      <c r="J66" s="97">
        <v>3.4697680395810577</v>
      </c>
      <c r="K66" s="104">
        <v>48.6</v>
      </c>
      <c r="L66" s="99">
        <v>4.5575118833561801</v>
      </c>
      <c r="M66" s="107">
        <v>128</v>
      </c>
      <c r="N66" s="100">
        <v>0.48428088808074965</v>
      </c>
      <c r="O66" s="103">
        <v>15</v>
      </c>
      <c r="P66" s="99">
        <v>10.50925628449242</v>
      </c>
      <c r="Q66" s="107">
        <v>147.19999999999999</v>
      </c>
      <c r="R66" s="102">
        <v>0.18</v>
      </c>
      <c r="S66" s="113">
        <v>34.923999999999999</v>
      </c>
      <c r="T66" s="108">
        <v>24.11</v>
      </c>
      <c r="U66" s="109">
        <v>8.15</v>
      </c>
      <c r="V66" s="109">
        <v>6.03</v>
      </c>
      <c r="W66" s="103">
        <v>0.1</v>
      </c>
    </row>
    <row r="67" spans="1:23" x14ac:dyDescent="0.25">
      <c r="A67" s="112" t="s">
        <v>47</v>
      </c>
      <c r="B67" s="101">
        <v>40065</v>
      </c>
      <c r="C67" s="103">
        <v>935</v>
      </c>
      <c r="D67" s="105" t="s">
        <v>54</v>
      </c>
      <c r="E67" s="105" t="s">
        <v>53</v>
      </c>
      <c r="F67" s="97">
        <v>0.11299887388550825</v>
      </c>
      <c r="G67" s="104">
        <v>3.5</v>
      </c>
      <c r="H67" s="97">
        <v>0.1142310465705698</v>
      </c>
      <c r="I67" s="104">
        <v>1.6</v>
      </c>
      <c r="J67" s="97">
        <v>0.1213704869812304</v>
      </c>
      <c r="K67" s="104">
        <v>1.7</v>
      </c>
      <c r="L67" s="99">
        <v>6.0956721439888906</v>
      </c>
      <c r="M67" s="107">
        <v>171.2</v>
      </c>
      <c r="N67" s="100">
        <v>0.52948043763495289</v>
      </c>
      <c r="O67" s="108">
        <v>16.399999999999999</v>
      </c>
      <c r="P67" s="99">
        <v>6.3969386079519079</v>
      </c>
      <c r="Q67" s="107">
        <v>89.6</v>
      </c>
      <c r="R67" s="102">
        <v>0.11</v>
      </c>
      <c r="S67" s="109">
        <v>35.200000000000003</v>
      </c>
      <c r="T67" s="108">
        <v>26.83</v>
      </c>
      <c r="U67" s="109">
        <v>8.1999999999999993</v>
      </c>
      <c r="V67" s="109">
        <v>5.66</v>
      </c>
      <c r="W67" s="103">
        <v>0.26</v>
      </c>
    </row>
    <row r="68" spans="1:23" x14ac:dyDescent="0.25">
      <c r="A68" s="112" t="s">
        <v>47</v>
      </c>
      <c r="B68" s="101">
        <v>40140</v>
      </c>
      <c r="C68" s="107">
        <v>951</v>
      </c>
      <c r="D68" s="105" t="s">
        <v>54</v>
      </c>
      <c r="E68" s="105" t="s">
        <v>53</v>
      </c>
      <c r="F68" s="97">
        <v>2.5828314030973316E-2</v>
      </c>
      <c r="G68" s="104">
        <v>0.8</v>
      </c>
      <c r="H68" s="97">
        <v>7.8533844517266735E-2</v>
      </c>
      <c r="I68" s="104">
        <v>1.1000000000000001</v>
      </c>
      <c r="J68" s="97">
        <v>4.9976082874624281E-2</v>
      </c>
      <c r="K68" s="104">
        <v>0.7</v>
      </c>
      <c r="L68" s="99">
        <v>15.933488810952271</v>
      </c>
      <c r="M68" s="107">
        <v>447.5</v>
      </c>
      <c r="N68" s="100">
        <v>0.40356740673395808</v>
      </c>
      <c r="O68" s="103">
        <v>12.5</v>
      </c>
      <c r="P68" s="99">
        <v>5.1189787744436588</v>
      </c>
      <c r="Q68" s="107">
        <v>71.7</v>
      </c>
      <c r="R68" s="102">
        <v>7.0000000000000007E-2</v>
      </c>
      <c r="S68" s="109">
        <v>35.18</v>
      </c>
      <c r="T68" s="108">
        <v>25.31</v>
      </c>
      <c r="U68" s="109">
        <v>8.25</v>
      </c>
      <c r="V68" s="109">
        <v>6.16</v>
      </c>
      <c r="W68" s="103">
        <v>0.18</v>
      </c>
    </row>
    <row r="69" spans="1:23" x14ac:dyDescent="0.25">
      <c r="A69" s="91" t="s">
        <v>47</v>
      </c>
      <c r="B69" s="101">
        <v>40232</v>
      </c>
      <c r="C69" s="103">
        <v>1002</v>
      </c>
      <c r="D69" s="105" t="s">
        <v>54</v>
      </c>
      <c r="E69" s="105" t="s">
        <v>53</v>
      </c>
      <c r="F69" s="97">
        <v>0.14851280567809655</v>
      </c>
      <c r="G69" s="104">
        <v>4.5999999999999996</v>
      </c>
      <c r="H69" s="97">
        <v>3.5697202053303063E-3</v>
      </c>
      <c r="I69" s="104">
        <v>0.05</v>
      </c>
      <c r="J69" s="97">
        <v>0.47834250751426105</v>
      </c>
      <c r="K69" s="104">
        <v>6.7</v>
      </c>
      <c r="L69" s="99">
        <v>14.477221341973618</v>
      </c>
      <c r="M69" s="107">
        <v>406.6</v>
      </c>
      <c r="N69" s="100">
        <v>0.38419617121072808</v>
      </c>
      <c r="O69" s="108">
        <v>11.9</v>
      </c>
      <c r="P69" s="99">
        <v>4.0480627128445672</v>
      </c>
      <c r="Q69" s="107">
        <v>56.7</v>
      </c>
      <c r="R69" s="102">
        <v>0.04</v>
      </c>
      <c r="S69" s="109">
        <v>35.06</v>
      </c>
      <c r="T69" s="108">
        <v>24.63</v>
      </c>
      <c r="U69" s="109">
        <v>8.2100000000000009</v>
      </c>
      <c r="V69" s="109">
        <v>6.03</v>
      </c>
      <c r="W69" s="103">
        <v>0.23</v>
      </c>
    </row>
    <row r="70" spans="1:23" x14ac:dyDescent="0.25">
      <c r="A70" s="91" t="s">
        <v>47</v>
      </c>
      <c r="B70" s="101">
        <v>40323</v>
      </c>
      <c r="C70" s="103">
        <v>1115</v>
      </c>
      <c r="D70" s="105" t="s">
        <v>54</v>
      </c>
      <c r="E70" s="105" t="s">
        <v>53</v>
      </c>
      <c r="F70" s="97">
        <v>9.6856177616149921E-3</v>
      </c>
      <c r="G70" s="104">
        <v>0.3</v>
      </c>
      <c r="H70" s="97">
        <v>7.1394404106606127E-3</v>
      </c>
      <c r="I70" s="104">
        <v>0.1</v>
      </c>
      <c r="J70" s="97">
        <v>3.5697202053303061E-2</v>
      </c>
      <c r="K70" s="104">
        <v>0.5</v>
      </c>
      <c r="L70" s="99">
        <v>2.3428459525377865</v>
      </c>
      <c r="M70" s="107">
        <v>65.8</v>
      </c>
      <c r="N70" s="100">
        <v>0.30993976837167975</v>
      </c>
      <c r="O70" s="103">
        <v>9.6</v>
      </c>
      <c r="P70" s="99">
        <v>4.7834250751426106</v>
      </c>
      <c r="Q70" s="107">
        <v>67</v>
      </c>
      <c r="R70" s="102">
        <v>0.11</v>
      </c>
      <c r="S70" s="109">
        <v>35.06</v>
      </c>
      <c r="T70" s="108">
        <v>25.24</v>
      </c>
      <c r="U70" s="109">
        <v>8.2200000000000006</v>
      </c>
      <c r="V70" s="109">
        <v>6.87</v>
      </c>
      <c r="W70" s="103">
        <v>0.05</v>
      </c>
    </row>
    <row r="71" spans="1:23" x14ac:dyDescent="0.25">
      <c r="A71" s="112" t="s">
        <v>47</v>
      </c>
      <c r="B71" s="101">
        <v>40400</v>
      </c>
      <c r="C71" s="103">
        <v>955</v>
      </c>
      <c r="D71" s="105" t="s">
        <v>54</v>
      </c>
      <c r="E71" s="105" t="s">
        <v>53</v>
      </c>
      <c r="F71" s="97">
        <v>1.9371235523229984E-2</v>
      </c>
      <c r="G71" s="104">
        <v>0.6</v>
      </c>
      <c r="H71" s="97">
        <v>0.67110739860209756</v>
      </c>
      <c r="I71" s="104">
        <v>9.4</v>
      </c>
      <c r="J71" s="97">
        <v>4.9976082874624281E-2</v>
      </c>
      <c r="K71" s="104">
        <v>0.7</v>
      </c>
      <c r="L71" s="99">
        <v>7.1994445532392159</v>
      </c>
      <c r="M71" s="107">
        <v>202.2</v>
      </c>
      <c r="N71" s="100">
        <v>0.26796875807134818</v>
      </c>
      <c r="O71" s="103">
        <v>8.3000000000000007</v>
      </c>
      <c r="P71" s="99">
        <v>3.5982779669729483</v>
      </c>
      <c r="Q71" s="107">
        <v>50.4</v>
      </c>
      <c r="R71" s="102">
        <v>0.06</v>
      </c>
      <c r="S71" s="109">
        <v>34.770000000000003</v>
      </c>
      <c r="T71" s="109">
        <v>25.98</v>
      </c>
      <c r="U71" s="109">
        <v>8.2200000000000006</v>
      </c>
      <c r="V71" s="109">
        <v>6.28</v>
      </c>
      <c r="W71" s="109">
        <v>0.06</v>
      </c>
    </row>
    <row r="72" spans="1:23" x14ac:dyDescent="0.25">
      <c r="A72" s="112" t="s">
        <v>47</v>
      </c>
      <c r="B72" s="101">
        <v>40490</v>
      </c>
      <c r="C72" s="107">
        <v>943</v>
      </c>
      <c r="D72" s="105" t="s">
        <v>54</v>
      </c>
      <c r="E72" s="105" t="s">
        <v>53</v>
      </c>
      <c r="F72" s="97">
        <v>3.2285392538716645E-3</v>
      </c>
      <c r="G72" s="104">
        <v>0.1</v>
      </c>
      <c r="H72" s="97">
        <v>2.1418321231981837E-2</v>
      </c>
      <c r="I72" s="104">
        <v>0.3</v>
      </c>
      <c r="J72" s="97">
        <v>7.1394404106606121E-2</v>
      </c>
      <c r="K72" s="106">
        <v>1</v>
      </c>
      <c r="L72" s="99">
        <v>6.9964928521835112</v>
      </c>
      <c r="M72" s="107">
        <v>196.5</v>
      </c>
      <c r="N72" s="100">
        <v>0.31962538613329478</v>
      </c>
      <c r="O72" s="103">
        <v>9.9</v>
      </c>
      <c r="P72" s="99">
        <v>4.4478713758415616</v>
      </c>
      <c r="Q72" s="107">
        <v>62.3</v>
      </c>
      <c r="R72" s="102">
        <v>0.04</v>
      </c>
      <c r="S72" s="109">
        <v>35.31</v>
      </c>
      <c r="T72" s="109">
        <v>26.58</v>
      </c>
      <c r="U72" s="109">
        <v>8.25</v>
      </c>
      <c r="V72" s="109">
        <v>6.17</v>
      </c>
      <c r="W72" s="109">
        <v>0.03</v>
      </c>
    </row>
    <row r="73" spans="1:23" x14ac:dyDescent="0.25">
      <c r="A73" s="91" t="s">
        <v>47</v>
      </c>
      <c r="B73" s="101">
        <v>40554</v>
      </c>
      <c r="C73" s="103">
        <v>957</v>
      </c>
      <c r="D73" s="105" t="s">
        <v>54</v>
      </c>
      <c r="E73" s="105" t="s">
        <v>53</v>
      </c>
      <c r="F73" s="97">
        <v>0.11299887388550825</v>
      </c>
      <c r="G73" s="104">
        <v>3.5</v>
      </c>
      <c r="H73" s="97">
        <v>3.5697202053303063E-3</v>
      </c>
      <c r="I73" s="104">
        <v>0.05</v>
      </c>
      <c r="J73" s="97">
        <v>7.1394404106606121E-2</v>
      </c>
      <c r="K73" s="106">
        <v>1</v>
      </c>
      <c r="L73" s="99">
        <v>0.6052945470082427</v>
      </c>
      <c r="M73" s="103">
        <v>17</v>
      </c>
      <c r="N73" s="100">
        <v>0.42293864225718802</v>
      </c>
      <c r="O73" s="103">
        <v>13.1</v>
      </c>
      <c r="P73" s="99">
        <v>3.0414016149414209</v>
      </c>
      <c r="Q73" s="107">
        <v>42.6</v>
      </c>
      <c r="R73" s="102">
        <v>0.04</v>
      </c>
      <c r="S73" s="109">
        <v>35.04</v>
      </c>
      <c r="T73" s="109">
        <v>25.12</v>
      </c>
      <c r="U73" s="109">
        <v>8.2100000000000009</v>
      </c>
      <c r="V73" s="109">
        <v>6.34</v>
      </c>
      <c r="W73" s="109">
        <v>0.13</v>
      </c>
    </row>
    <row r="74" spans="1:23" x14ac:dyDescent="0.25">
      <c r="A74" s="91" t="s">
        <v>47</v>
      </c>
      <c r="B74" s="101">
        <v>40659</v>
      </c>
      <c r="C74" s="103">
        <v>935</v>
      </c>
      <c r="D74" s="105" t="s">
        <v>54</v>
      </c>
      <c r="E74" s="105" t="s">
        <v>53</v>
      </c>
      <c r="F74" s="97">
        <v>0.10331325612389326</v>
      </c>
      <c r="G74" s="104">
        <v>3.2</v>
      </c>
      <c r="H74" s="97">
        <v>0.21418321231981838</v>
      </c>
      <c r="I74" s="104">
        <v>3</v>
      </c>
      <c r="J74" s="97">
        <v>7.8533844517266735E-2</v>
      </c>
      <c r="K74" s="106">
        <v>1.1000000000000001</v>
      </c>
      <c r="L74" s="99">
        <v>4.6999341297110613</v>
      </c>
      <c r="M74" s="103">
        <v>132</v>
      </c>
      <c r="N74" s="100">
        <v>0.45522403479590468</v>
      </c>
      <c r="O74" s="103">
        <v>14.1</v>
      </c>
      <c r="P74" s="99">
        <v>3.5268835628663422</v>
      </c>
      <c r="Q74" s="107">
        <v>49.4</v>
      </c>
      <c r="R74" s="102">
        <v>0.08</v>
      </c>
      <c r="S74" s="109">
        <v>34.94</v>
      </c>
      <c r="T74" s="109">
        <v>25.03</v>
      </c>
      <c r="U74" s="109">
        <v>8.2200000000000006</v>
      </c>
      <c r="V74" s="109">
        <v>6.33</v>
      </c>
      <c r="W74" s="109">
        <v>0.14000000000000001</v>
      </c>
    </row>
    <row r="75" spans="1:23" x14ac:dyDescent="0.25">
      <c r="A75" s="112" t="s">
        <v>47</v>
      </c>
      <c r="B75" s="101">
        <v>40750</v>
      </c>
      <c r="C75" s="103">
        <v>1017</v>
      </c>
      <c r="D75" s="105" t="s">
        <v>54</v>
      </c>
      <c r="E75" s="105" t="s">
        <v>53</v>
      </c>
      <c r="F75" s="97">
        <v>0.1711125804551982</v>
      </c>
      <c r="G75" s="104">
        <v>5.3</v>
      </c>
      <c r="H75" s="97">
        <v>0.28557761642642449</v>
      </c>
      <c r="I75" s="104">
        <v>4</v>
      </c>
      <c r="J75" s="97">
        <v>6.4254963695945508E-2</v>
      </c>
      <c r="K75" s="104">
        <v>0.9</v>
      </c>
      <c r="L75" s="99">
        <v>2.688219899948372</v>
      </c>
      <c r="M75" s="107">
        <v>75.5</v>
      </c>
      <c r="N75" s="100">
        <v>0.47782380957300635</v>
      </c>
      <c r="O75" s="103">
        <v>14.8</v>
      </c>
      <c r="P75" s="99">
        <v>5.3902775100487625</v>
      </c>
      <c r="Q75" s="107">
        <v>75.5</v>
      </c>
      <c r="R75" s="102">
        <v>0.08</v>
      </c>
      <c r="S75" s="109">
        <v>34.79</v>
      </c>
      <c r="T75" s="109">
        <v>26.1</v>
      </c>
      <c r="U75" s="109">
        <v>8.26</v>
      </c>
      <c r="V75" s="109">
        <v>6.32</v>
      </c>
      <c r="W75" s="109">
        <v>0.08</v>
      </c>
    </row>
    <row r="76" spans="1:23" x14ac:dyDescent="0.25">
      <c r="A76" s="112" t="s">
        <v>47</v>
      </c>
      <c r="B76" s="101">
        <v>40834</v>
      </c>
      <c r="C76" s="107">
        <v>947</v>
      </c>
      <c r="D76" s="105" t="s">
        <v>54</v>
      </c>
      <c r="E76" s="105" t="s">
        <v>53</v>
      </c>
      <c r="F76" s="97">
        <v>6.4570785077433289E-3</v>
      </c>
      <c r="G76" s="104">
        <v>0.2</v>
      </c>
      <c r="H76" s="97">
        <v>2.8557761642642451E-2</v>
      </c>
      <c r="I76" s="104">
        <v>0.4</v>
      </c>
      <c r="J76" s="97">
        <v>0.10709160615990919</v>
      </c>
      <c r="K76" s="104">
        <v>1.5</v>
      </c>
      <c r="L76" s="99">
        <v>1.9511847750618645</v>
      </c>
      <c r="M76" s="107">
        <v>54.8</v>
      </c>
      <c r="N76" s="100">
        <v>0.38742471046459975</v>
      </c>
      <c r="O76" s="103">
        <v>12</v>
      </c>
      <c r="P76" s="99">
        <v>5.5116479970299928</v>
      </c>
      <c r="Q76" s="107">
        <v>77.2</v>
      </c>
      <c r="R76" s="102">
        <v>0.08</v>
      </c>
      <c r="S76" s="109">
        <v>35.06</v>
      </c>
      <c r="T76" s="109">
        <v>26.6</v>
      </c>
      <c r="U76" s="109">
        <v>8.23</v>
      </c>
      <c r="V76" s="109">
        <v>6.78</v>
      </c>
      <c r="W76" s="109">
        <v>0.13</v>
      </c>
    </row>
    <row r="77" spans="1:23" x14ac:dyDescent="0.25">
      <c r="A77" s="91" t="s">
        <v>47</v>
      </c>
      <c r="B77" s="101">
        <v>40933</v>
      </c>
      <c r="C77" s="103">
        <v>1013</v>
      </c>
      <c r="D77" s="105" t="s">
        <v>54</v>
      </c>
      <c r="E77" s="105" t="s">
        <v>53</v>
      </c>
      <c r="F77" s="97">
        <v>6.1342245823561618E-2</v>
      </c>
      <c r="G77" s="104">
        <v>1.9</v>
      </c>
      <c r="H77" s="97">
        <v>1.4278880821321225E-2</v>
      </c>
      <c r="I77" s="104">
        <v>0.2</v>
      </c>
      <c r="J77" s="97">
        <v>4.2836642463963674E-2</v>
      </c>
      <c r="K77" s="104">
        <v>0.6</v>
      </c>
      <c r="L77" s="99">
        <v>1.8052019725481121</v>
      </c>
      <c r="M77" s="107">
        <v>50.7</v>
      </c>
      <c r="N77" s="100">
        <v>0.41002448524170138</v>
      </c>
      <c r="O77" s="108">
        <v>12.7</v>
      </c>
      <c r="P77" s="99">
        <v>6.1970342764534116</v>
      </c>
      <c r="Q77" s="107">
        <v>86.8</v>
      </c>
      <c r="R77" s="102">
        <v>7.0000000000000007E-2</v>
      </c>
      <c r="S77" s="109">
        <v>35.04</v>
      </c>
      <c r="T77" s="109">
        <v>24.77</v>
      </c>
      <c r="U77" s="109">
        <v>8.1999999999999993</v>
      </c>
      <c r="V77" s="109">
        <v>6.74</v>
      </c>
      <c r="W77" s="109">
        <v>0.08</v>
      </c>
    </row>
    <row r="78" spans="1:23" x14ac:dyDescent="0.25">
      <c r="A78" s="91" t="s">
        <v>47</v>
      </c>
      <c r="B78" s="101">
        <v>40659</v>
      </c>
      <c r="C78" s="103">
        <v>935</v>
      </c>
      <c r="D78" s="105" t="s">
        <v>54</v>
      </c>
      <c r="E78" s="105" t="s">
        <v>53</v>
      </c>
      <c r="F78" s="97">
        <v>9.03990991084066E-2</v>
      </c>
      <c r="G78" s="104">
        <v>2.8</v>
      </c>
      <c r="H78" s="97">
        <v>2.8557761642642451E-2</v>
      </c>
      <c r="I78" s="104">
        <v>0.4</v>
      </c>
      <c r="J78" s="97">
        <v>0.14992824862387286</v>
      </c>
      <c r="K78" s="104">
        <v>2.1</v>
      </c>
      <c r="L78" s="99">
        <v>0.86165459044702786</v>
      </c>
      <c r="M78" s="107">
        <v>24.2</v>
      </c>
      <c r="N78" s="100">
        <v>0.38419617121072808</v>
      </c>
      <c r="O78" s="103">
        <v>11.9</v>
      </c>
      <c r="P78" s="99">
        <v>4.4407319354309012</v>
      </c>
      <c r="Q78" s="107">
        <v>62.2</v>
      </c>
      <c r="R78" s="102">
        <v>0.11</v>
      </c>
      <c r="S78" s="109">
        <v>35.19</v>
      </c>
      <c r="T78" s="109">
        <v>24.64</v>
      </c>
      <c r="U78" s="109">
        <v>8.2200000000000006</v>
      </c>
      <c r="V78" s="109">
        <v>6.66</v>
      </c>
      <c r="W78" s="109">
        <v>0.08</v>
      </c>
    </row>
    <row r="79" spans="1:23" x14ac:dyDescent="0.25">
      <c r="A79" s="112" t="s">
        <v>47</v>
      </c>
      <c r="B79" s="101">
        <v>41114</v>
      </c>
      <c r="C79" s="103">
        <v>956</v>
      </c>
      <c r="D79" s="105" t="s">
        <v>54</v>
      </c>
      <c r="E79" s="105" t="s">
        <v>53</v>
      </c>
      <c r="F79" s="97">
        <v>3.2285392538716645E-3</v>
      </c>
      <c r="G79" s="104">
        <v>0.1</v>
      </c>
      <c r="H79" s="97">
        <v>0.16420712944519406</v>
      </c>
      <c r="I79" s="104">
        <v>2.2999999999999998</v>
      </c>
      <c r="J79" s="97">
        <v>9.2812725338587962E-2</v>
      </c>
      <c r="K79" s="104">
        <v>1.3</v>
      </c>
      <c r="L79" s="99">
        <v>1.573765822221431</v>
      </c>
      <c r="M79" s="107">
        <v>44.2</v>
      </c>
      <c r="N79" s="100">
        <v>0.37128201419524143</v>
      </c>
      <c r="O79" s="103">
        <v>11.5</v>
      </c>
      <c r="P79" s="99">
        <v>5.4759507949766899</v>
      </c>
      <c r="Q79" s="107">
        <v>76.7</v>
      </c>
      <c r="R79" s="102">
        <v>0.03</v>
      </c>
      <c r="S79" s="109">
        <v>35.090000000000003</v>
      </c>
      <c r="T79" s="109">
        <v>26.36</v>
      </c>
      <c r="U79" s="109">
        <v>8.23</v>
      </c>
      <c r="V79" s="109">
        <v>6.76</v>
      </c>
      <c r="W79" s="109">
        <v>0.08</v>
      </c>
    </row>
    <row r="80" spans="1:23" x14ac:dyDescent="0.25">
      <c r="A80" s="112" t="s">
        <v>47</v>
      </c>
      <c r="B80" s="101">
        <v>41240</v>
      </c>
      <c r="C80" s="107">
        <v>950</v>
      </c>
      <c r="D80" s="105" t="s">
        <v>54</v>
      </c>
      <c r="E80" s="105" t="s">
        <v>53</v>
      </c>
      <c r="F80" s="97">
        <v>6.4570785077433288E-2</v>
      </c>
      <c r="G80" s="104">
        <v>2</v>
      </c>
      <c r="H80" s="97">
        <v>0.16420712944519406</v>
      </c>
      <c r="I80" s="104">
        <v>2.2999999999999998</v>
      </c>
      <c r="J80" s="97">
        <v>0.31413537806906694</v>
      </c>
      <c r="K80" s="104">
        <v>4.4000000000000004</v>
      </c>
      <c r="L80" s="99">
        <v>2.5422370974346196</v>
      </c>
      <c r="M80" s="107">
        <v>71.400000000000006</v>
      </c>
      <c r="N80" s="100">
        <v>0.41971010300331635</v>
      </c>
      <c r="O80" s="103">
        <v>13</v>
      </c>
      <c r="P80" s="99">
        <v>5.8614805771523626</v>
      </c>
      <c r="Q80" s="107">
        <v>82.1</v>
      </c>
      <c r="R80" s="102">
        <v>0.09</v>
      </c>
      <c r="S80" s="109">
        <v>35.22</v>
      </c>
      <c r="T80" s="109">
        <v>25.1</v>
      </c>
      <c r="U80" s="109">
        <v>8.2100000000000009</v>
      </c>
      <c r="V80" s="109">
        <v>6.87</v>
      </c>
      <c r="W80" s="109">
        <v>0.09</v>
      </c>
    </row>
    <row r="81" spans="1:26" x14ac:dyDescent="0.25">
      <c r="A81" s="91" t="s">
        <v>47</v>
      </c>
      <c r="B81" s="101">
        <v>41298</v>
      </c>
      <c r="C81" s="103">
        <v>957</v>
      </c>
      <c r="D81" s="105" t="s">
        <v>54</v>
      </c>
      <c r="E81" s="105" t="s">
        <v>53</v>
      </c>
      <c r="F81" s="97">
        <v>5.1656628061946631E-2</v>
      </c>
      <c r="G81" s="104">
        <v>1.6</v>
      </c>
      <c r="H81" s="97">
        <v>7.1394404106606127E-3</v>
      </c>
      <c r="I81" s="104">
        <v>0.1</v>
      </c>
      <c r="J81" s="97">
        <v>0.1213704869812304</v>
      </c>
      <c r="K81" s="104">
        <v>1.7</v>
      </c>
      <c r="L81" s="99">
        <v>1.1037724092503249</v>
      </c>
      <c r="M81" s="107">
        <v>31</v>
      </c>
      <c r="N81" s="100">
        <v>0.46813819181139132</v>
      </c>
      <c r="O81" s="103">
        <v>14.5</v>
      </c>
      <c r="P81" s="99">
        <v>6.2470103593280353</v>
      </c>
      <c r="Q81" s="107">
        <v>87.5</v>
      </c>
      <c r="R81" s="102">
        <v>0.04</v>
      </c>
      <c r="S81" s="109">
        <v>35.1</v>
      </c>
      <c r="T81" s="109">
        <v>24.69</v>
      </c>
      <c r="U81" s="109">
        <v>8.2200000000000006</v>
      </c>
      <c r="V81" s="109">
        <v>6.33</v>
      </c>
      <c r="W81" s="109">
        <v>0.09</v>
      </c>
    </row>
    <row r="82" spans="1:26" x14ac:dyDescent="0.25">
      <c r="A82" s="91" t="s">
        <v>47</v>
      </c>
      <c r="B82" s="101">
        <v>41380</v>
      </c>
      <c r="C82" s="103">
        <v>1003</v>
      </c>
      <c r="D82" s="105" t="s">
        <v>54</v>
      </c>
      <c r="E82" s="105" t="s">
        <v>53</v>
      </c>
      <c r="F82" s="97">
        <v>0.13882718791648158</v>
      </c>
      <c r="G82" s="104">
        <v>4.3</v>
      </c>
      <c r="H82" s="97">
        <v>4.2836642463963674E-2</v>
      </c>
      <c r="I82" s="104">
        <v>0.6</v>
      </c>
      <c r="J82" s="97">
        <v>7.1394404106606121E-2</v>
      </c>
      <c r="K82" s="104">
        <v>1</v>
      </c>
      <c r="L82" s="99">
        <v>0.65514233323245086</v>
      </c>
      <c r="M82" s="107">
        <v>18.399999999999999</v>
      </c>
      <c r="N82" s="100">
        <v>0.46168111330364803</v>
      </c>
      <c r="O82" s="103">
        <v>14.3</v>
      </c>
      <c r="P82" s="99">
        <v>6.2470103593280353</v>
      </c>
      <c r="Q82" s="107">
        <v>87.5</v>
      </c>
      <c r="R82" s="102">
        <v>0.03</v>
      </c>
      <c r="S82" s="109">
        <v>35.119999999999997</v>
      </c>
      <c r="T82" s="109">
        <v>24.91</v>
      </c>
      <c r="U82" s="109">
        <v>8.2100000000000009</v>
      </c>
      <c r="V82" s="109">
        <v>6.74</v>
      </c>
      <c r="W82" s="109">
        <v>0.05</v>
      </c>
    </row>
    <row r="83" spans="1:26" x14ac:dyDescent="0.25">
      <c r="A83" s="112" t="s">
        <v>47</v>
      </c>
      <c r="B83" s="101">
        <v>41487</v>
      </c>
      <c r="C83" s="107">
        <v>911</v>
      </c>
      <c r="D83" s="105" t="s">
        <v>54</v>
      </c>
      <c r="E83" s="105" t="s">
        <v>53</v>
      </c>
      <c r="F83" s="100">
        <v>2.5828314030973316E-2</v>
      </c>
      <c r="G83" s="99">
        <v>0.8</v>
      </c>
      <c r="H83" s="100">
        <v>0.23560153355180019</v>
      </c>
      <c r="I83" s="99">
        <v>3.3</v>
      </c>
      <c r="J83" s="100">
        <v>6.4254963695945508E-2</v>
      </c>
      <c r="K83" s="99">
        <v>0.9</v>
      </c>
      <c r="L83" s="99">
        <v>6.551423332324509</v>
      </c>
      <c r="M83" s="96">
        <v>184</v>
      </c>
      <c r="N83" s="100">
        <v>0.4067959459878297</v>
      </c>
      <c r="O83" s="99">
        <v>12.6</v>
      </c>
      <c r="P83" s="99">
        <v>5.7401100901711324</v>
      </c>
      <c r="Q83" s="96">
        <v>80.400000000000006</v>
      </c>
      <c r="R83" s="100">
        <v>0.06</v>
      </c>
      <c r="S83" s="100">
        <v>35.090000000000003</v>
      </c>
      <c r="T83" s="99">
        <v>26.01</v>
      </c>
      <c r="U83" s="100">
        <v>8.25</v>
      </c>
      <c r="V83" s="100">
        <v>6.14</v>
      </c>
      <c r="W83" s="100">
        <v>0.15</v>
      </c>
    </row>
    <row r="84" spans="1:26" x14ac:dyDescent="0.25">
      <c r="A84" s="112" t="s">
        <v>47</v>
      </c>
      <c r="B84" s="101">
        <v>41576</v>
      </c>
      <c r="C84" s="107">
        <v>946</v>
      </c>
      <c r="D84" s="105" t="s">
        <v>54</v>
      </c>
      <c r="E84" s="105" t="s">
        <v>53</v>
      </c>
      <c r="F84" s="100">
        <v>0.12268449164712324</v>
      </c>
      <c r="G84" s="99">
        <v>3.8</v>
      </c>
      <c r="H84" s="100">
        <v>0.17848601026651531</v>
      </c>
      <c r="I84" s="99">
        <v>2.5</v>
      </c>
      <c r="J84" s="100">
        <v>0.41408754381831547</v>
      </c>
      <c r="K84" s="99">
        <v>5.8</v>
      </c>
      <c r="L84" s="99">
        <v>2.3321642840611703</v>
      </c>
      <c r="M84" s="96">
        <v>65.5</v>
      </c>
      <c r="N84" s="100">
        <v>0.41971010300331635</v>
      </c>
      <c r="O84" s="99">
        <v>13</v>
      </c>
      <c r="P84" s="99">
        <v>5.2546281422462098</v>
      </c>
      <c r="Q84" s="96">
        <v>73.599999999999994</v>
      </c>
      <c r="R84" s="100">
        <v>0.02</v>
      </c>
      <c r="S84" s="100">
        <v>35.28</v>
      </c>
      <c r="T84" s="99">
        <v>27.05</v>
      </c>
      <c r="U84" s="100">
        <v>8.1999999999999993</v>
      </c>
      <c r="V84" s="100">
        <v>6.13</v>
      </c>
      <c r="W84" s="100">
        <v>0.24</v>
      </c>
    </row>
    <row r="85" spans="1:26" x14ac:dyDescent="0.25">
      <c r="A85" s="91" t="s">
        <v>47</v>
      </c>
      <c r="B85" s="101">
        <v>41674</v>
      </c>
      <c r="C85" s="107">
        <v>949</v>
      </c>
      <c r="D85" s="105" t="s">
        <v>54</v>
      </c>
      <c r="E85" s="105" t="s">
        <v>53</v>
      </c>
      <c r="F85" s="100">
        <v>7.7484942092919937E-2</v>
      </c>
      <c r="G85" s="99">
        <v>2.4</v>
      </c>
      <c r="H85" s="100">
        <v>7.1394404106606121E-2</v>
      </c>
      <c r="I85" s="99">
        <v>1</v>
      </c>
      <c r="J85" s="100">
        <v>0.2427409739624608</v>
      </c>
      <c r="K85" s="99">
        <v>3.4</v>
      </c>
      <c r="L85" s="99">
        <v>2.8520054832564843</v>
      </c>
      <c r="M85" s="96">
        <v>80.099999999999994</v>
      </c>
      <c r="N85" s="100">
        <v>0.41325302449557305</v>
      </c>
      <c r="O85" s="99">
        <v>12.8</v>
      </c>
      <c r="P85" s="99">
        <v>6.3255442038453022</v>
      </c>
      <c r="Q85" s="96">
        <v>88.6</v>
      </c>
      <c r="R85" s="100">
        <v>0.02</v>
      </c>
      <c r="S85" s="100">
        <v>34.909999999999997</v>
      </c>
      <c r="T85" s="99">
        <v>25.26</v>
      </c>
      <c r="U85" s="100">
        <v>8.23</v>
      </c>
      <c r="V85" s="100">
        <v>6.25</v>
      </c>
      <c r="W85" s="100">
        <v>0.22</v>
      </c>
    </row>
    <row r="86" spans="1:26" x14ac:dyDescent="0.25">
      <c r="A86" s="91" t="s">
        <v>47</v>
      </c>
      <c r="B86" s="101">
        <v>41765</v>
      </c>
      <c r="C86" s="107">
        <v>951</v>
      </c>
      <c r="D86" s="105" t="s">
        <v>54</v>
      </c>
      <c r="E86" s="105" t="s">
        <v>53</v>
      </c>
      <c r="F86" s="100">
        <v>6.1342245823561618E-2</v>
      </c>
      <c r="G86" s="99">
        <v>1.9</v>
      </c>
      <c r="H86" s="100">
        <v>1.4278880821321225E-2</v>
      </c>
      <c r="I86" s="99">
        <v>0.2</v>
      </c>
      <c r="J86" s="100">
        <v>0.14992824862387286</v>
      </c>
      <c r="K86" s="99">
        <v>2.1</v>
      </c>
      <c r="L86" s="99">
        <v>1.1785440885866374</v>
      </c>
      <c r="M86" s="96">
        <v>33.1</v>
      </c>
      <c r="N86" s="100">
        <v>0.42939572076493138</v>
      </c>
      <c r="O86" s="99">
        <v>13.3</v>
      </c>
      <c r="P86" s="99">
        <v>5.9757116237229324</v>
      </c>
      <c r="Q86" s="96">
        <v>83.7</v>
      </c>
      <c r="R86" s="100">
        <v>0.06</v>
      </c>
      <c r="S86" s="100">
        <v>34.83</v>
      </c>
      <c r="T86" s="99">
        <v>26</v>
      </c>
      <c r="U86" s="100">
        <v>8.2200000000000006</v>
      </c>
      <c r="V86" s="100">
        <v>6.12</v>
      </c>
      <c r="W86" s="100">
        <v>0.14000000000000001</v>
      </c>
    </row>
    <row r="87" spans="1:26" x14ac:dyDescent="0.25">
      <c r="A87" s="112" t="s">
        <v>47</v>
      </c>
      <c r="B87" s="101">
        <v>41856</v>
      </c>
      <c r="C87" s="107">
        <v>957</v>
      </c>
      <c r="D87" s="105" t="s">
        <v>54</v>
      </c>
      <c r="E87" s="105" t="s">
        <v>53</v>
      </c>
      <c r="F87" s="100">
        <v>0.16465550194745487</v>
      </c>
      <c r="G87" s="99">
        <v>5.0999999999999996</v>
      </c>
      <c r="H87" s="100">
        <v>7.1394404106606121E-2</v>
      </c>
      <c r="I87" s="99">
        <v>1</v>
      </c>
      <c r="J87" s="100">
        <v>0.31413537806906694</v>
      </c>
      <c r="K87" s="99">
        <v>4.4000000000000004</v>
      </c>
      <c r="L87" s="99">
        <v>1.2212707624931014</v>
      </c>
      <c r="M87" s="96">
        <v>34.299999999999997</v>
      </c>
      <c r="N87" s="100">
        <v>0.54562313390431127</v>
      </c>
      <c r="O87" s="99">
        <v>16.899999999999999</v>
      </c>
      <c r="P87" s="99">
        <v>4.9547716449984653</v>
      </c>
      <c r="Q87" s="96">
        <v>69.400000000000006</v>
      </c>
      <c r="R87" s="100">
        <v>0.11</v>
      </c>
      <c r="S87" s="100">
        <v>34.979999999999997</v>
      </c>
      <c r="T87" s="99">
        <v>26.75</v>
      </c>
      <c r="U87" s="100">
        <v>8.2200000000000006</v>
      </c>
      <c r="V87" s="100">
        <v>5.86</v>
      </c>
      <c r="W87" s="100">
        <v>0.11</v>
      </c>
    </row>
    <row r="88" spans="1:26" x14ac:dyDescent="0.25">
      <c r="A88" s="112" t="s">
        <v>47</v>
      </c>
      <c r="B88" s="101">
        <v>41960</v>
      </c>
      <c r="C88" s="107">
        <v>1137</v>
      </c>
      <c r="D88" s="105" t="s">
        <v>54</v>
      </c>
      <c r="E88" s="105" t="s">
        <v>53</v>
      </c>
      <c r="F88" s="100">
        <v>0.1452842664242249</v>
      </c>
      <c r="G88" s="99">
        <v>4.5</v>
      </c>
      <c r="H88" s="100">
        <v>8.5673284927927348E-2</v>
      </c>
      <c r="I88" s="99">
        <v>1.2</v>
      </c>
      <c r="J88" s="100">
        <v>0.42122698422897614</v>
      </c>
      <c r="K88" s="99">
        <v>5.9</v>
      </c>
      <c r="L88" s="99">
        <v>0.45575118833561806</v>
      </c>
      <c r="M88" s="96">
        <v>12.8</v>
      </c>
      <c r="N88" s="100">
        <v>0.41971010300331635</v>
      </c>
      <c r="O88" s="99">
        <v>13</v>
      </c>
      <c r="P88" s="99">
        <v>5.2546281422462098</v>
      </c>
      <c r="Q88" s="96">
        <v>73.599999999999994</v>
      </c>
      <c r="R88" s="100">
        <v>0.1</v>
      </c>
      <c r="S88" s="100">
        <v>35</v>
      </c>
      <c r="T88" s="99">
        <v>27.1</v>
      </c>
      <c r="U88" s="100">
        <v>8.2100000000000009</v>
      </c>
      <c r="V88" s="100">
        <v>6.81</v>
      </c>
      <c r="W88" s="100">
        <v>0.22</v>
      </c>
    </row>
    <row r="89" spans="1:26" x14ac:dyDescent="0.25">
      <c r="A89" s="91" t="s">
        <v>47</v>
      </c>
      <c r="B89" s="101">
        <v>42066</v>
      </c>
      <c r="C89" s="107">
        <v>953</v>
      </c>
      <c r="D89" s="105" t="s">
        <v>54</v>
      </c>
      <c r="E89" s="105" t="s">
        <v>53</v>
      </c>
      <c r="F89" s="100">
        <v>2.9056853284844981E-2</v>
      </c>
      <c r="G89" s="99">
        <v>0.9</v>
      </c>
      <c r="H89" s="100">
        <v>0.54259747121020652</v>
      </c>
      <c r="I89" s="99">
        <v>7.6</v>
      </c>
      <c r="J89" s="100">
        <v>8.5673284927927348E-2</v>
      </c>
      <c r="K89" s="99">
        <v>1.2</v>
      </c>
      <c r="L89" s="99">
        <v>5.1129586441402148</v>
      </c>
      <c r="M89" s="96">
        <v>143.6</v>
      </c>
      <c r="N89" s="100">
        <v>0.10331325612389326</v>
      </c>
      <c r="O89" s="99">
        <v>3.2</v>
      </c>
      <c r="P89" s="99">
        <v>6.98951216203674</v>
      </c>
      <c r="Q89" s="96">
        <v>97.9</v>
      </c>
      <c r="R89" s="100">
        <v>7.0000000000000007E-2</v>
      </c>
      <c r="S89" s="100">
        <v>34.72</v>
      </c>
      <c r="T89" s="99">
        <v>25.55</v>
      </c>
      <c r="U89" s="100">
        <v>8.15</v>
      </c>
      <c r="V89" s="100">
        <v>6.66</v>
      </c>
      <c r="W89" s="100">
        <v>0.16</v>
      </c>
    </row>
    <row r="90" spans="1:26" x14ac:dyDescent="0.25">
      <c r="A90" s="91" t="s">
        <v>47</v>
      </c>
      <c r="B90" s="101">
        <v>42171</v>
      </c>
      <c r="C90" s="107">
        <v>1104</v>
      </c>
      <c r="D90" s="105" t="s">
        <v>54</v>
      </c>
      <c r="E90" s="105" t="s">
        <v>53</v>
      </c>
      <c r="F90" s="100">
        <v>0.10654179537776493</v>
      </c>
      <c r="G90" s="99">
        <v>3.3</v>
      </c>
      <c r="H90" s="100">
        <v>0.54973691162086713</v>
      </c>
      <c r="I90" s="99">
        <v>7.7</v>
      </c>
      <c r="J90" s="100">
        <v>0.18562545067717592</v>
      </c>
      <c r="K90" s="99">
        <v>2.6</v>
      </c>
      <c r="L90" s="99">
        <v>4.7925085898417334</v>
      </c>
      <c r="M90" s="96">
        <v>134.6</v>
      </c>
      <c r="N90" s="100">
        <v>0.4067959459878297</v>
      </c>
      <c r="O90" s="99">
        <v>12.6</v>
      </c>
      <c r="P90" s="99">
        <v>5.6901340072965079</v>
      </c>
      <c r="Q90" s="96">
        <v>79.7</v>
      </c>
      <c r="R90" s="100">
        <v>0.05</v>
      </c>
      <c r="S90" s="100">
        <v>34.11</v>
      </c>
      <c r="T90" s="99">
        <v>26.55</v>
      </c>
      <c r="U90" s="100">
        <v>8.2100000000000009</v>
      </c>
      <c r="V90" s="100">
        <v>6.02</v>
      </c>
      <c r="W90" s="100">
        <v>0.18</v>
      </c>
    </row>
    <row r="91" spans="1:26" x14ac:dyDescent="0.25">
      <c r="A91" s="112" t="s">
        <v>47</v>
      </c>
      <c r="B91" s="101">
        <v>42242</v>
      </c>
      <c r="C91" s="107">
        <v>1204</v>
      </c>
      <c r="D91" s="105" t="s">
        <v>54</v>
      </c>
      <c r="E91" s="105" t="s">
        <v>53</v>
      </c>
      <c r="F91" s="100">
        <v>0.11945595239325159</v>
      </c>
      <c r="G91" s="99">
        <v>3.7</v>
      </c>
      <c r="H91" s="100">
        <v>2.8557761642642451E-2</v>
      </c>
      <c r="I91" s="99">
        <v>0.4</v>
      </c>
      <c r="J91" s="100">
        <v>0.17848601026651531</v>
      </c>
      <c r="K91" s="99">
        <v>2.5</v>
      </c>
      <c r="L91" s="99">
        <v>1.1108935215680689</v>
      </c>
      <c r="M91" s="96">
        <v>31.2</v>
      </c>
      <c r="N91" s="100">
        <v>0.39388178897234305</v>
      </c>
      <c r="O91" s="99">
        <v>12.2</v>
      </c>
      <c r="P91" s="99">
        <v>4.8048433963745918</v>
      </c>
      <c r="Q91" s="96">
        <v>67.3</v>
      </c>
      <c r="R91" s="100">
        <v>0.02</v>
      </c>
      <c r="S91" s="100">
        <v>34.6</v>
      </c>
      <c r="T91" s="99">
        <v>28.64</v>
      </c>
      <c r="U91" s="100">
        <v>8.2100000000000009</v>
      </c>
      <c r="V91" s="100">
        <v>6.25</v>
      </c>
      <c r="W91" s="100">
        <v>0.11</v>
      </c>
    </row>
    <row r="92" spans="1:26" x14ac:dyDescent="0.25">
      <c r="A92" s="112" t="s">
        <v>47</v>
      </c>
      <c r="B92" s="101">
        <v>42325</v>
      </c>
      <c r="C92" s="107">
        <v>1004</v>
      </c>
      <c r="D92" s="105" t="s">
        <v>54</v>
      </c>
      <c r="E92" s="105" t="s">
        <v>53</v>
      </c>
      <c r="F92" s="100">
        <v>0.13882718791648158</v>
      </c>
      <c r="G92" s="99">
        <v>4.3</v>
      </c>
      <c r="H92" s="100">
        <v>0.44264530546095798</v>
      </c>
      <c r="I92" s="99">
        <v>6.2</v>
      </c>
      <c r="J92" s="100">
        <v>0.18562545067717592</v>
      </c>
      <c r="K92" s="99">
        <v>2.6</v>
      </c>
      <c r="L92" s="99">
        <v>4.6892524612344442</v>
      </c>
      <c r="M92" s="96">
        <v>131.69999999999999</v>
      </c>
      <c r="N92" s="100">
        <v>0.52302335912720965</v>
      </c>
      <c r="O92" s="99">
        <v>16.2</v>
      </c>
      <c r="P92" s="99">
        <v>6.0828032298828418</v>
      </c>
      <c r="Q92" s="96">
        <v>85.2</v>
      </c>
      <c r="R92" s="100">
        <v>0.05</v>
      </c>
      <c r="S92" s="100">
        <v>33.950000000000003</v>
      </c>
      <c r="T92" s="99">
        <v>27.32</v>
      </c>
      <c r="U92" s="100">
        <v>8.2100000000000009</v>
      </c>
      <c r="V92" s="100">
        <v>6.19</v>
      </c>
      <c r="W92" s="100">
        <v>0.19</v>
      </c>
    </row>
    <row r="93" spans="1:26" x14ac:dyDescent="0.25">
      <c r="A93" s="91" t="s">
        <v>47</v>
      </c>
      <c r="B93" s="101">
        <v>42430</v>
      </c>
      <c r="C93" s="107">
        <v>1005</v>
      </c>
      <c r="D93" s="105" t="s">
        <v>54</v>
      </c>
      <c r="E93" s="105" t="s">
        <v>53</v>
      </c>
      <c r="F93" s="100">
        <v>0.14205572717035325</v>
      </c>
      <c r="G93" s="99">
        <v>4.4000000000000004</v>
      </c>
      <c r="H93" s="100">
        <v>0.38552978217567307</v>
      </c>
      <c r="I93" s="99">
        <v>5.4</v>
      </c>
      <c r="J93" s="100">
        <v>1.0566371807777706</v>
      </c>
      <c r="K93" s="99">
        <v>14.8</v>
      </c>
      <c r="L93" s="99">
        <v>2.5101920920047713</v>
      </c>
      <c r="M93" s="96">
        <v>70.5</v>
      </c>
      <c r="N93" s="100">
        <v>0.4649096525575197</v>
      </c>
      <c r="O93" s="99">
        <v>14.4</v>
      </c>
      <c r="P93" s="99">
        <v>5.7401100901711324</v>
      </c>
      <c r="Q93" s="96">
        <v>80.400000000000006</v>
      </c>
      <c r="R93" s="100">
        <v>7.0000000000000007E-2</v>
      </c>
      <c r="S93" s="100">
        <v>34.71</v>
      </c>
      <c r="T93" s="99">
        <v>25.46</v>
      </c>
      <c r="U93" s="100">
        <v>8.24</v>
      </c>
      <c r="V93" s="100">
        <v>5.7</v>
      </c>
      <c r="W93" s="100">
        <v>0.1</v>
      </c>
    </row>
    <row r="94" spans="1:26" x14ac:dyDescent="0.25">
      <c r="A94" s="91" t="s">
        <v>47</v>
      </c>
      <c r="B94" s="101">
        <v>42493</v>
      </c>
      <c r="C94" s="107">
        <v>937</v>
      </c>
      <c r="D94" s="105" t="s">
        <v>54</v>
      </c>
      <c r="E94" s="105" t="s">
        <v>53</v>
      </c>
      <c r="F94" s="100">
        <v>0.12268449164712324</v>
      </c>
      <c r="G94" s="99">
        <v>3.8</v>
      </c>
      <c r="H94" s="100">
        <v>0.1142310465705698</v>
      </c>
      <c r="I94" s="99">
        <v>1.6</v>
      </c>
      <c r="J94" s="100">
        <v>9.2812725338587962E-2</v>
      </c>
      <c r="K94" s="99">
        <v>1.3</v>
      </c>
      <c r="L94" s="99">
        <v>0.31332894198073741</v>
      </c>
      <c r="M94" s="96">
        <v>8.8000000000000007</v>
      </c>
      <c r="N94" s="100">
        <v>0.471366731065263</v>
      </c>
      <c r="O94" s="99">
        <v>14.6</v>
      </c>
      <c r="P94" s="99">
        <v>10.130865942727409</v>
      </c>
      <c r="Q94" s="96">
        <v>141.9</v>
      </c>
      <c r="R94" s="100">
        <v>0.06</v>
      </c>
      <c r="S94" s="100">
        <v>34.72</v>
      </c>
      <c r="T94" s="99">
        <v>25.48</v>
      </c>
      <c r="U94" s="100">
        <v>8.27</v>
      </c>
      <c r="V94" s="100">
        <v>6.38</v>
      </c>
      <c r="W94" s="100">
        <v>0</v>
      </c>
    </row>
    <row r="95" spans="1:26" x14ac:dyDescent="0.25">
      <c r="A95" s="34" t="s">
        <v>47</v>
      </c>
      <c r="B95" s="124">
        <v>42557</v>
      </c>
      <c r="C95" s="63">
        <v>1021</v>
      </c>
      <c r="D95" s="105" t="s">
        <v>54</v>
      </c>
      <c r="E95" s="105" t="s">
        <v>53</v>
      </c>
      <c r="F95" s="55">
        <v>7.7484942092919937E-2</v>
      </c>
      <c r="G95" s="125">
        <v>2.4</v>
      </c>
      <c r="H95" s="55">
        <v>0.2284620931411396</v>
      </c>
      <c r="I95" s="125">
        <v>3.2</v>
      </c>
      <c r="J95" s="55">
        <v>0.26415929519444264</v>
      </c>
      <c r="K95" s="125">
        <v>3.7</v>
      </c>
      <c r="L95" s="125">
        <v>1.5773263783803029</v>
      </c>
      <c r="M95" s="51">
        <v>44.3</v>
      </c>
      <c r="N95" s="55">
        <v>0.48105234882687803</v>
      </c>
      <c r="O95" s="125">
        <v>14.9</v>
      </c>
      <c r="P95" s="125">
        <v>5.2546281422462098</v>
      </c>
      <c r="Q95" s="51">
        <v>73.599999999999994</v>
      </c>
      <c r="R95" s="55">
        <v>7.0000000000000007E-2</v>
      </c>
      <c r="S95" s="55">
        <v>34.53</v>
      </c>
      <c r="T95" s="125">
        <v>26.86</v>
      </c>
      <c r="U95" s="55">
        <v>8.25</v>
      </c>
      <c r="V95" s="55">
        <v>6.64</v>
      </c>
      <c r="W95" s="55">
        <v>0.26</v>
      </c>
      <c r="Y95" s="114"/>
      <c r="Z95" s="114"/>
    </row>
    <row r="96" spans="1:26" x14ac:dyDescent="0.25">
      <c r="A96" s="34" t="s">
        <v>47</v>
      </c>
      <c r="B96" s="124">
        <v>42724</v>
      </c>
      <c r="C96" s="63">
        <v>1013</v>
      </c>
      <c r="D96" s="105" t="s">
        <v>54</v>
      </c>
      <c r="E96" s="105" t="s">
        <v>53</v>
      </c>
      <c r="F96" s="55">
        <v>4.1971010300331638E-2</v>
      </c>
      <c r="G96" s="125">
        <v>1.3</v>
      </c>
      <c r="H96" s="55">
        <v>0.13564936780255163</v>
      </c>
      <c r="I96" s="125">
        <v>1.9</v>
      </c>
      <c r="J96" s="55">
        <v>1.4278880821321225E-2</v>
      </c>
      <c r="K96" s="125">
        <v>0.2</v>
      </c>
      <c r="L96" s="125">
        <v>2.3570881771732748</v>
      </c>
      <c r="M96" s="51">
        <v>66.2</v>
      </c>
      <c r="N96" s="55">
        <v>0.33253954314878148</v>
      </c>
      <c r="O96" s="125">
        <v>10.3</v>
      </c>
      <c r="P96" s="125">
        <v>2.4202702992139473</v>
      </c>
      <c r="Q96" s="51">
        <v>33.9</v>
      </c>
      <c r="R96" s="55">
        <v>0.03</v>
      </c>
      <c r="S96" s="55">
        <v>34.71</v>
      </c>
      <c r="T96" s="125">
        <v>25.58</v>
      </c>
      <c r="U96" s="55">
        <v>8.25</v>
      </c>
      <c r="V96" s="55">
        <v>5.57</v>
      </c>
      <c r="W96" s="55">
        <v>0.17</v>
      </c>
      <c r="Y96" s="114"/>
      <c r="Z96" s="114"/>
    </row>
    <row r="97" spans="1:26" x14ac:dyDescent="0.25">
      <c r="A97" s="9" t="s">
        <v>47</v>
      </c>
      <c r="B97" s="124">
        <v>42794</v>
      </c>
      <c r="C97" s="63">
        <v>912</v>
      </c>
      <c r="D97" s="105" t="s">
        <v>54</v>
      </c>
      <c r="E97" s="105" t="s">
        <v>53</v>
      </c>
      <c r="F97" s="55">
        <v>3.2285392538716645E-3</v>
      </c>
      <c r="G97" s="125">
        <v>0.1</v>
      </c>
      <c r="H97" s="55">
        <v>1.4278880821321225E-2</v>
      </c>
      <c r="I97" s="125">
        <v>0.2</v>
      </c>
      <c r="J97" s="55">
        <v>3.5697202053303061E-2</v>
      </c>
      <c r="K97" s="125">
        <v>0.5</v>
      </c>
      <c r="L97" s="125">
        <v>0.28484449270976125</v>
      </c>
      <c r="M97" s="51">
        <v>8</v>
      </c>
      <c r="N97" s="55">
        <v>0.30993976837167975</v>
      </c>
      <c r="O97" s="125">
        <v>9.6</v>
      </c>
      <c r="P97" s="125">
        <v>4.633496826518738</v>
      </c>
      <c r="Q97" s="51">
        <v>64.900000000000006</v>
      </c>
      <c r="R97" s="55">
        <v>0.12</v>
      </c>
      <c r="S97" s="55">
        <v>34.659999999999997</v>
      </c>
      <c r="T97" s="125">
        <v>24.7</v>
      </c>
      <c r="U97" s="55">
        <v>8.2200000000000006</v>
      </c>
      <c r="V97" s="55">
        <v>6.19</v>
      </c>
      <c r="W97" s="55">
        <v>0.15</v>
      </c>
      <c r="Y97" s="114"/>
      <c r="Z97" s="114"/>
    </row>
    <row r="98" spans="1:26" x14ac:dyDescent="0.25">
      <c r="A98" s="9" t="s">
        <v>47</v>
      </c>
      <c r="B98" s="124">
        <v>42864</v>
      </c>
      <c r="C98" s="63">
        <v>1033</v>
      </c>
      <c r="D98" s="105" t="s">
        <v>54</v>
      </c>
      <c r="E98" s="105" t="s">
        <v>53</v>
      </c>
      <c r="F98" s="55">
        <v>4.1971010300331638E-2</v>
      </c>
      <c r="G98" s="125">
        <v>1.3</v>
      </c>
      <c r="H98" s="55">
        <v>0.24988041437312142</v>
      </c>
      <c r="I98" s="125">
        <v>3.5</v>
      </c>
      <c r="J98" s="55">
        <v>0.34269313971170939</v>
      </c>
      <c r="K98" s="125">
        <v>4.8</v>
      </c>
      <c r="L98" s="125">
        <v>2.2289081554538819</v>
      </c>
      <c r="M98" s="51">
        <v>62.6</v>
      </c>
      <c r="N98" s="55">
        <v>0.2356833655326315</v>
      </c>
      <c r="O98" s="125">
        <v>7.3</v>
      </c>
      <c r="P98" s="125">
        <v>3.2770031484932209</v>
      </c>
      <c r="Q98" s="51">
        <v>45.9</v>
      </c>
      <c r="R98" s="55">
        <v>0.09</v>
      </c>
      <c r="S98" s="55">
        <v>34.61</v>
      </c>
      <c r="T98" s="125">
        <v>25.73</v>
      </c>
      <c r="U98" s="55">
        <v>8.1999999999999993</v>
      </c>
      <c r="V98" s="55">
        <v>4.63</v>
      </c>
      <c r="W98" s="55">
        <v>0.09</v>
      </c>
      <c r="Y98" s="114"/>
      <c r="Z98" s="114"/>
    </row>
    <row r="99" spans="1:26" x14ac:dyDescent="0.25">
      <c r="A99" s="34" t="s">
        <v>47</v>
      </c>
      <c r="B99" s="124">
        <v>43005</v>
      </c>
      <c r="C99" s="63">
        <v>1002</v>
      </c>
      <c r="D99" s="105" t="s">
        <v>54</v>
      </c>
      <c r="E99" s="105" t="s">
        <v>53</v>
      </c>
      <c r="F99" s="55">
        <v>0.13882718791648158</v>
      </c>
      <c r="G99" s="125">
        <v>4.3</v>
      </c>
      <c r="H99" s="55">
        <v>0.40694810340765492</v>
      </c>
      <c r="I99" s="125">
        <v>5.7</v>
      </c>
      <c r="J99" s="55">
        <v>0.17848601026651531</v>
      </c>
      <c r="K99" s="125">
        <v>2.5</v>
      </c>
      <c r="L99" s="125">
        <v>2.4033754072386109</v>
      </c>
      <c r="M99" s="51">
        <v>67.5</v>
      </c>
      <c r="N99" s="55">
        <v>0.49719504509623635</v>
      </c>
      <c r="O99" s="125">
        <v>15.4</v>
      </c>
      <c r="P99" s="125">
        <v>3.4197919567064332</v>
      </c>
      <c r="Q99" s="51">
        <v>47.9</v>
      </c>
      <c r="R99" s="55">
        <v>0.09</v>
      </c>
      <c r="S99" s="55">
        <v>34.74</v>
      </c>
      <c r="T99" s="125">
        <v>27.67</v>
      </c>
      <c r="U99" s="55">
        <v>8.18</v>
      </c>
      <c r="V99" s="55">
        <v>4.25</v>
      </c>
      <c r="W99" s="55"/>
      <c r="Y99" s="114"/>
      <c r="Z99" s="114"/>
    </row>
    <row r="100" spans="1:26" x14ac:dyDescent="0.25">
      <c r="A100" s="34" t="s">
        <v>47</v>
      </c>
      <c r="B100" s="124">
        <v>43067</v>
      </c>
      <c r="C100" s="63">
        <v>1056</v>
      </c>
      <c r="D100" s="105" t="s">
        <v>54</v>
      </c>
      <c r="E100" s="105" t="s">
        <v>53</v>
      </c>
      <c r="F100" s="55">
        <v>9.6856177616149938E-2</v>
      </c>
      <c r="G100" s="125">
        <v>3</v>
      </c>
      <c r="H100" s="55">
        <v>0.54973691162086713</v>
      </c>
      <c r="I100" s="125">
        <v>7.7</v>
      </c>
      <c r="J100" s="55">
        <v>0.24988041437312142</v>
      </c>
      <c r="K100" s="125">
        <v>3.5</v>
      </c>
      <c r="L100" s="125">
        <v>1.9725481120150967</v>
      </c>
      <c r="M100" s="51">
        <v>55.4</v>
      </c>
      <c r="N100" s="55">
        <v>0.37773909270298472</v>
      </c>
      <c r="O100" s="125">
        <v>11.7</v>
      </c>
      <c r="P100" s="125">
        <v>3.2341665060292573</v>
      </c>
      <c r="Q100" s="51">
        <v>45.3</v>
      </c>
      <c r="R100" s="55">
        <v>0.06</v>
      </c>
      <c r="S100" s="55">
        <v>35.08</v>
      </c>
      <c r="T100" s="125">
        <v>26.23</v>
      </c>
      <c r="U100" s="55">
        <v>8.19</v>
      </c>
      <c r="V100" s="55">
        <v>4.82</v>
      </c>
      <c r="W100" s="55"/>
      <c r="Y100" s="114"/>
      <c r="Z100" s="114"/>
    </row>
    <row r="104" spans="1:26" x14ac:dyDescent="0.25">
      <c r="X104"/>
    </row>
    <row r="105" spans="1:26" ht="15.75" x14ac:dyDescent="0.3">
      <c r="F105" s="128" t="s">
        <v>3</v>
      </c>
      <c r="G105" s="128"/>
      <c r="H105" s="128" t="s">
        <v>4</v>
      </c>
      <c r="I105" s="128"/>
      <c r="J105" s="128" t="s">
        <v>5</v>
      </c>
      <c r="K105" s="128"/>
      <c r="L105" s="128" t="s">
        <v>6</v>
      </c>
      <c r="M105" s="128"/>
      <c r="N105" s="128" t="s">
        <v>7</v>
      </c>
      <c r="O105" s="128"/>
      <c r="P105" s="128" t="s">
        <v>8</v>
      </c>
      <c r="Q105" s="128"/>
      <c r="X105"/>
    </row>
    <row r="106" spans="1:26" x14ac:dyDescent="0.25">
      <c r="F106" s="122" t="s">
        <v>21</v>
      </c>
      <c r="G106" s="122" t="s">
        <v>22</v>
      </c>
      <c r="H106" s="122" t="s">
        <v>21</v>
      </c>
      <c r="I106" s="122" t="s">
        <v>23</v>
      </c>
      <c r="J106" s="122" t="s">
        <v>21</v>
      </c>
      <c r="K106" s="122" t="s">
        <v>23</v>
      </c>
      <c r="L106" s="122" t="s">
        <v>21</v>
      </c>
      <c r="M106" s="122" t="s">
        <v>24</v>
      </c>
      <c r="N106" s="122" t="s">
        <v>21</v>
      </c>
      <c r="O106" s="122" t="s">
        <v>22</v>
      </c>
      <c r="P106" s="122" t="s">
        <v>21</v>
      </c>
      <c r="Q106" s="122" t="s">
        <v>23</v>
      </c>
      <c r="X106"/>
    </row>
    <row r="107" spans="1:26" x14ac:dyDescent="0.25">
      <c r="A107" s="114" t="s">
        <v>52</v>
      </c>
      <c r="F107" s="122"/>
      <c r="G107" s="126">
        <v>5</v>
      </c>
      <c r="H107" s="126"/>
      <c r="I107" s="126">
        <v>4.5</v>
      </c>
      <c r="J107" s="126"/>
      <c r="K107" s="126">
        <v>2.5</v>
      </c>
      <c r="L107" s="126"/>
      <c r="M107" s="126"/>
      <c r="N107" s="126"/>
      <c r="O107" s="126">
        <v>12.5</v>
      </c>
      <c r="P107" s="126"/>
      <c r="Q107" s="126">
        <v>100</v>
      </c>
      <c r="X107"/>
    </row>
    <row r="108" spans="1:26" x14ac:dyDescent="0.25">
      <c r="A108" s="114" t="s">
        <v>50</v>
      </c>
      <c r="G108" s="114">
        <f>GEOMEAN(G3:G100)</f>
        <v>2.7247855368722558</v>
      </c>
      <c r="I108" s="114">
        <f>GEOMEAN(I3:I100)</f>
        <v>2.1739399254697451</v>
      </c>
      <c r="K108" s="114">
        <f>GEOMEAN(K3:K100)</f>
        <v>2.0531838430611171</v>
      </c>
      <c r="O108" s="114">
        <f>GEOMEAN(O3:O100)</f>
        <v>11.591287055273533</v>
      </c>
      <c r="Q108" s="114">
        <f>GEOMEAN(Q3:Q100)</f>
        <v>72.640710389341251</v>
      </c>
      <c r="X108"/>
    </row>
    <row r="109" spans="1:26" x14ac:dyDescent="0.25">
      <c r="A109" s="114" t="s">
        <v>51</v>
      </c>
      <c r="G109" s="114">
        <f>GEOMEAN(G91:G98)</f>
        <v>1.7952525401088242</v>
      </c>
      <c r="I109" s="114">
        <f>GEOMEAN(I91:I98)</f>
        <v>1.7579069385422343</v>
      </c>
      <c r="K109" s="114">
        <f>GEOMEAN(K91:K98)</f>
        <v>1.9648082509354825</v>
      </c>
      <c r="O109" s="114">
        <f>GEOMEAN(O91:O98)</f>
        <v>12.058019237877929</v>
      </c>
      <c r="Q109" s="114">
        <f>GEOMEAN(Q91:Q98)</f>
        <v>68.525703020629919</v>
      </c>
      <c r="X109"/>
    </row>
  </sheetData>
  <mergeCells count="12">
    <mergeCell ref="P105:Q105"/>
    <mergeCell ref="F105:G105"/>
    <mergeCell ref="H105:I105"/>
    <mergeCell ref="J105:K105"/>
    <mergeCell ref="L105:M105"/>
    <mergeCell ref="N105:O105"/>
    <mergeCell ref="P1:Q1"/>
    <mergeCell ref="F1:G1"/>
    <mergeCell ref="H1:I1"/>
    <mergeCell ref="J1:K1"/>
    <mergeCell ref="L1:M1"/>
    <mergeCell ref="N1:O1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Station 1</vt:lpstr>
      <vt:lpstr>Station 2</vt:lpstr>
      <vt:lpstr>Station 3</vt:lpstr>
      <vt:lpstr>Station 4</vt:lpstr>
      <vt:lpstr>Station 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Keith Olson</dc:creator>
  <cp:lastModifiedBy>Keith Olson</cp:lastModifiedBy>
  <dcterms:created xsi:type="dcterms:W3CDTF">2016-07-08T21:05:14Z</dcterms:created>
  <dcterms:modified xsi:type="dcterms:W3CDTF">2017-12-19T22:20:06Z</dcterms:modified>
</cp:coreProperties>
</file>