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<sst xmlns="http://schemas.openxmlformats.org/spreadsheetml/2006/main" count="231" uniqueCount="165">
  <si>
    <t>Stn</t>
  </si>
  <si>
    <t>Latitude</t>
  </si>
  <si>
    <t>Longitude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</si>
  <si>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</si>
  <si>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</si>
  <si>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</si>
  <si>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</si>
  <si>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</si>
  <si>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</si>
  <si>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</si>
  <si>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</si>
  <si>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</si>
  <si>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</si>
  <si>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</si>
  <si>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</si>
  <si>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</si>
  <si>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</si>
  <si>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</si>
  <si>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</si>
  <si>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</si>
  <si>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</si>
  <si>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</si>
  <si>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</si>
  <si>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138°40.01</t>
  </si>
  <si>
    <t>P21</t>
  </si>
  <si>
    <t>P22</t>
  </si>
  <si>
    <t>P23</t>
  </si>
  <si>
    <t>P24</t>
  </si>
  <si>
    <t>P25</t>
  </si>
  <si>
    <t>P35</t>
  </si>
  <si>
    <t>50°00.05</t>
  </si>
  <si>
    <t>P26</t>
  </si>
  <si>
    <t>144°59.82</t>
  </si>
  <si>
    <t>144°59.95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</si>
  <si>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</si>
  <si>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</si>
  <si>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</si>
  <si>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</si>
  <si>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</si>
  <si>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</si>
  <si>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</si>
  <si>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</si>
  <si>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</si>
  <si>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</si>
  <si>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</si>
  <si>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</si>
  <si>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125°30.0</t>
  </si>
  <si>
    <t>48°36.0</t>
  </si>
  <si>
    <t>126°00.0</t>
  </si>
  <si>
    <t>48°37.5</t>
  </si>
  <si>
    <t>126°20.0</t>
  </si>
  <si>
    <t>48°39.0</t>
  </si>
  <si>
    <t>126°40.0</t>
  </si>
  <si>
    <t>48°41.5</t>
  </si>
  <si>
    <t>127°10.0</t>
  </si>
  <si>
    <t>48°44.6</t>
  </si>
  <si>
    <t>127°40.0</t>
  </si>
  <si>
    <t>48°46.6</t>
  </si>
  <si>
    <t>128°10.0</t>
  </si>
  <si>
    <t>48°49.0</t>
  </si>
  <si>
    <t>128°40.0</t>
  </si>
  <si>
    <t>48°51.4</t>
  </si>
  <si>
    <t>129°10.0</t>
  </si>
  <si>
    <t>48°53.6</t>
  </si>
  <si>
    <t>129°40.0</t>
  </si>
  <si>
    <t>48°56.0</t>
  </si>
  <si>
    <t>130°10.0</t>
  </si>
  <si>
    <t>48°58.2</t>
  </si>
  <si>
    <t>130°40.0</t>
  </si>
  <si>
    <t>49°02.6</t>
  </si>
  <si>
    <t>131°40.0</t>
  </si>
  <si>
    <t>49°07.4</t>
  </si>
  <si>
    <t>132°40.0</t>
  </si>
  <si>
    <t>49°12.0</t>
  </si>
  <si>
    <t>133°40.0</t>
  </si>
  <si>
    <t>49°17.0</t>
  </si>
  <si>
    <t>134°40.0</t>
  </si>
  <si>
    <t>49°21.0</t>
  </si>
  <si>
    <t>135°40.0</t>
  </si>
  <si>
    <t>49°26.0</t>
  </si>
  <si>
    <t>136°40.0</t>
  </si>
  <si>
    <t>49°30.0</t>
  </si>
  <si>
    <t>137°40.0</t>
  </si>
  <si>
    <t>49°34.0</t>
  </si>
  <si>
    <t>138°40.0</t>
  </si>
  <si>
    <t>49°38.0</t>
  </si>
  <si>
    <t>139°40.0</t>
  </si>
  <si>
    <t>49°42.0</t>
  </si>
  <si>
    <t>140°40.0</t>
  </si>
  <si>
    <t>49°46.0</t>
  </si>
  <si>
    <t>141°40.0</t>
  </si>
  <si>
    <t>49°50.2</t>
  </si>
  <si>
    <t>142°40.0</t>
  </si>
  <si>
    <t>50°00.0</t>
  </si>
  <si>
    <t>143°36.3</t>
  </si>
  <si>
    <t>144°18.2</t>
  </si>
  <si>
    <t>145°00.0</t>
  </si>
  <si>
    <t>rosette casts</t>
  </si>
  <si>
    <t>48°34.51</t>
  </si>
  <si>
    <t>48°35.98</t>
  </si>
  <si>
    <t>48°37.54</t>
  </si>
  <si>
    <t>48°39.03</t>
  </si>
  <si>
    <t>48°39.04</t>
  </si>
  <si>
    <t>48°39.09</t>
  </si>
  <si>
    <t>48°41.56</t>
  </si>
  <si>
    <t>48°44.64</t>
  </si>
  <si>
    <t>48°46.58</t>
  </si>
  <si>
    <t>48°48.99</t>
  </si>
  <si>
    <t>48°51.46</t>
  </si>
  <si>
    <t>48°53.55</t>
  </si>
  <si>
    <t>48°55.96</t>
  </si>
  <si>
    <t>48°58.24</t>
  </si>
  <si>
    <t>49°02.64</t>
  </si>
  <si>
    <t>49°07.44</t>
  </si>
  <si>
    <t>49°12.02</t>
  </si>
  <si>
    <t>49°17.03</t>
  </si>
  <si>
    <t>49°17.05</t>
  </si>
  <si>
    <t>49°21.08</t>
  </si>
  <si>
    <t>49°25.98</t>
  </si>
  <si>
    <t>49°26.02</t>
  </si>
  <si>
    <t>49°29.98</t>
  </si>
  <si>
    <t>49°33.94</t>
  </si>
  <si>
    <t>49°34.05</t>
  </si>
  <si>
    <t>49°37.94</t>
  </si>
  <si>
    <t>49°41.91</t>
  </si>
  <si>
    <t>49°45.90</t>
  </si>
  <si>
    <t>49°50.21</t>
  </si>
  <si>
    <t>49°59.96</t>
  </si>
  <si>
    <t>50°00.03</t>
  </si>
  <si>
    <t>50°00.06</t>
  </si>
  <si>
    <t>49°59.69</t>
  </si>
  <si>
    <t>50°00.04</t>
  </si>
  <si>
    <t>125°30.05</t>
  </si>
  <si>
    <t>125°59.96</t>
  </si>
  <si>
    <t>126°19.92</t>
  </si>
  <si>
    <t>126°39.94</t>
  </si>
  <si>
    <t>126°40.02</t>
  </si>
  <si>
    <t>126°39.98</t>
  </si>
  <si>
    <t>127°10.19</t>
  </si>
  <si>
    <t>127°39.94</t>
  </si>
  <si>
    <t>128°10.06</t>
  </si>
  <si>
    <t>128°39.97</t>
  </si>
  <si>
    <t>129°09.95</t>
  </si>
  <si>
    <t>129°40.05</t>
  </si>
  <si>
    <t>130°10.11</t>
  </si>
  <si>
    <t>130°39.83</t>
  </si>
  <si>
    <t>131°40.07</t>
  </si>
  <si>
    <t>132°40.05</t>
  </si>
  <si>
    <t>133°39.89</t>
  </si>
  <si>
    <t>134°39.86</t>
  </si>
  <si>
    <t>134°40.07</t>
  </si>
  <si>
    <t>135°39.94</t>
  </si>
  <si>
    <t>136°40.19</t>
  </si>
  <si>
    <t>136°40.35</t>
  </si>
  <si>
    <t>137°39.94</t>
  </si>
  <si>
    <t>138°39.96</t>
  </si>
  <si>
    <t>139°39.98</t>
  </si>
  <si>
    <t>140°39.95</t>
  </si>
  <si>
    <t>141°40.05</t>
  </si>
  <si>
    <t>142°39.97</t>
  </si>
  <si>
    <t>143°36.32</t>
  </si>
  <si>
    <t>144°18.31</t>
  </si>
  <si>
    <t>145°00.30</t>
  </si>
  <si>
    <t>144°59.79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</si>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</sst>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v>old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1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a!$I$2:$I$37</c:f>
              <c:numCache>
                <c:ptCount val="36"/>
                <c:pt idx="0">
                  <c:v>125.50083333333333</c:v>
                </c:pt>
                <c:pt idx="1">
                  <c:v>125.99933333333334</c:v>
                </c:pt>
                <c:pt idx="2">
                  <c:v>126.332</c:v>
                </c:pt>
                <c:pt idx="3">
                  <c:v>126.66566666666667</c:v>
                </c:pt>
                <c:pt idx="4">
                  <c:v>126.667</c:v>
                </c:pt>
                <c:pt idx="5">
                  <c:v>126.66633333333333</c:v>
                </c:pt>
                <c:pt idx="6">
                  <c:v>127.16983333333333</c:v>
                </c:pt>
                <c:pt idx="7">
                  <c:v>127.66566666666667</c:v>
                </c:pt>
                <c:pt idx="8">
                  <c:v>128.16766666666666</c:v>
                </c:pt>
                <c:pt idx="9">
                  <c:v>128.66616666666667</c:v>
                </c:pt>
                <c:pt idx="10">
                  <c:v>129.16583333333332</c:v>
                </c:pt>
                <c:pt idx="11">
                  <c:v>129.6675</c:v>
                </c:pt>
                <c:pt idx="12">
                  <c:v>130.1685</c:v>
                </c:pt>
                <c:pt idx="13">
                  <c:v>130.66383333333334</c:v>
                </c:pt>
                <c:pt idx="14">
                  <c:v>131.66783333333333</c:v>
                </c:pt>
                <c:pt idx="15">
                  <c:v>132.6675</c:v>
                </c:pt>
                <c:pt idx="16">
                  <c:v>133.66483333333332</c:v>
                </c:pt>
                <c:pt idx="17">
                  <c:v>134.66433333333333</c:v>
                </c:pt>
                <c:pt idx="18">
                  <c:v>134.66783333333333</c:v>
                </c:pt>
                <c:pt idx="19">
                  <c:v>135.66566666666665</c:v>
                </c:pt>
                <c:pt idx="20">
                  <c:v>136.66983333333334</c:v>
                </c:pt>
                <c:pt idx="21">
                  <c:v>136.6725</c:v>
                </c:pt>
                <c:pt idx="22">
                  <c:v>137.66566666666665</c:v>
                </c:pt>
                <c:pt idx="23">
                  <c:v>138.66683333333333</c:v>
                </c:pt>
                <c:pt idx="24">
                  <c:v>138.666</c:v>
                </c:pt>
                <c:pt idx="25">
                  <c:v>139.66633333333334</c:v>
                </c:pt>
                <c:pt idx="26">
                  <c:v>140.66583333333332</c:v>
                </c:pt>
                <c:pt idx="27">
                  <c:v>141.6675</c:v>
                </c:pt>
                <c:pt idx="28">
                  <c:v>142.66616666666667</c:v>
                </c:pt>
                <c:pt idx="29">
                  <c:v>143.60533333333333</c:v>
                </c:pt>
                <c:pt idx="30">
                  <c:v>144.30516666666668</c:v>
                </c:pt>
                <c:pt idx="31">
                  <c:v>144.99916666666667</c:v>
                </c:pt>
                <c:pt idx="32">
                  <c:v>144.997</c:v>
                </c:pt>
                <c:pt idx="33">
                  <c:v>145.005</c:v>
                </c:pt>
                <c:pt idx="34">
                  <c:v>144.9965</c:v>
                </c:pt>
                <c:pt idx="35">
                  <c:v>126</c:v>
                </c:pt>
              </c:numCache>
            </c:numRef>
          </c:xVal>
          <c:yVal>
            <c:numRef>
              <c:f>a!$D$2:$D$37</c:f>
              <c:numCache>
                <c:ptCount val="36"/>
                <c:pt idx="0">
                  <c:v>48.57516666666667</c:v>
                </c:pt>
                <c:pt idx="1">
                  <c:v>48.599666666666664</c:v>
                </c:pt>
                <c:pt idx="2">
                  <c:v>48.62566666666667</c:v>
                </c:pt>
                <c:pt idx="3">
                  <c:v>48.6505</c:v>
                </c:pt>
                <c:pt idx="4">
                  <c:v>48.650666666666666</c:v>
                </c:pt>
                <c:pt idx="5">
                  <c:v>48.6515</c:v>
                </c:pt>
                <c:pt idx="6">
                  <c:v>48.69266666666667</c:v>
                </c:pt>
                <c:pt idx="7">
                  <c:v>48.744</c:v>
                </c:pt>
                <c:pt idx="8">
                  <c:v>48.77633333333333</c:v>
                </c:pt>
                <c:pt idx="9">
                  <c:v>48.8165</c:v>
                </c:pt>
                <c:pt idx="10">
                  <c:v>48.85766666666667</c:v>
                </c:pt>
                <c:pt idx="11">
                  <c:v>48.8925</c:v>
                </c:pt>
                <c:pt idx="12">
                  <c:v>48.93266666666667</c:v>
                </c:pt>
                <c:pt idx="13">
                  <c:v>48.970666666666666</c:v>
                </c:pt>
                <c:pt idx="14">
                  <c:v>49.044</c:v>
                </c:pt>
                <c:pt idx="15">
                  <c:v>49.124</c:v>
                </c:pt>
                <c:pt idx="16">
                  <c:v>49.20033333333333</c:v>
                </c:pt>
                <c:pt idx="17">
                  <c:v>49.283833333333334</c:v>
                </c:pt>
                <c:pt idx="18">
                  <c:v>49.284166666666664</c:v>
                </c:pt>
                <c:pt idx="19">
                  <c:v>49.351333333333336</c:v>
                </c:pt>
                <c:pt idx="20">
                  <c:v>49.433</c:v>
                </c:pt>
                <c:pt idx="21">
                  <c:v>49.43366666666667</c:v>
                </c:pt>
                <c:pt idx="22">
                  <c:v>49.49966666666667</c:v>
                </c:pt>
                <c:pt idx="23">
                  <c:v>49.565666666666665</c:v>
                </c:pt>
                <c:pt idx="24">
                  <c:v>49.5675</c:v>
                </c:pt>
                <c:pt idx="25">
                  <c:v>49.632333333333335</c:v>
                </c:pt>
                <c:pt idx="26">
                  <c:v>49.6985</c:v>
                </c:pt>
                <c:pt idx="27">
                  <c:v>49.765</c:v>
                </c:pt>
                <c:pt idx="28">
                  <c:v>49.83683333333333</c:v>
                </c:pt>
                <c:pt idx="29">
                  <c:v>49.99933333333333</c:v>
                </c:pt>
                <c:pt idx="30">
                  <c:v>50.0005</c:v>
                </c:pt>
                <c:pt idx="31">
                  <c:v>50.00083333333333</c:v>
                </c:pt>
                <c:pt idx="32">
                  <c:v>50.001</c:v>
                </c:pt>
                <c:pt idx="33">
                  <c:v>49.99483333333333</c:v>
                </c:pt>
                <c:pt idx="34">
                  <c:v>50.00066666666667</c:v>
                </c:pt>
                <c:pt idx="35">
                  <c:v>51.34</c:v>
                </c:pt>
              </c:numCache>
            </c:numRef>
          </c:yVal>
          <c:smooth val="1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b!$H$3:$H$20</c:f>
              <c:numCache>
                <c:ptCount val="18"/>
                <c:pt idx="0">
                  <c:v>50.78333333333333</c:v>
                </c:pt>
                <c:pt idx="1">
                  <c:v>50.23</c:v>
                </c:pt>
                <c:pt idx="2">
                  <c:v>50.12</c:v>
                </c:pt>
                <c:pt idx="3">
                  <c:v>50.08</c:v>
                </c:pt>
                <c:pt idx="4">
                  <c:v>50.13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b!$G$102:$G$140</c:f>
              <c:numCache>
                <c:ptCount val="3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  <c:pt idx="19">
                  <c:v>128.5</c:v>
                </c:pt>
                <c:pt idx="20">
                  <c:v>129.16666666666666</c:v>
                </c:pt>
                <c:pt idx="21">
                  <c:v>130.58333333333334</c:v>
                </c:pt>
                <c:pt idx="22">
                  <c:v>130.66666666666666</c:v>
                </c:pt>
                <c:pt idx="23">
                  <c:v>130.45</c:v>
                </c:pt>
                <c:pt idx="24">
                  <c:v>131.3</c:v>
                </c:pt>
                <c:pt idx="25">
                  <c:v>132.2</c:v>
                </c:pt>
                <c:pt idx="26">
                  <c:v>132.41666666666666</c:v>
                </c:pt>
                <c:pt idx="27">
                  <c:v>132.33333333333334</c:v>
                </c:pt>
                <c:pt idx="28">
                  <c:v>133.53333333333333</c:v>
                </c:pt>
                <c:pt idx="29">
                  <c:v>134.14</c:v>
                </c:pt>
                <c:pt idx="30">
                  <c:v>135.16666666666666</c:v>
                </c:pt>
                <c:pt idx="31">
                  <c:v>135.91666666666666</c:v>
                </c:pt>
                <c:pt idx="32">
                  <c:v>136.65</c:v>
                </c:pt>
                <c:pt idx="33">
                  <c:v>138</c:v>
                </c:pt>
                <c:pt idx="34">
                  <c:v>140</c:v>
                </c:pt>
                <c:pt idx="35">
                  <c:v>142</c:v>
                </c:pt>
                <c:pt idx="36">
                  <c:v>144</c:v>
                </c:pt>
                <c:pt idx="37">
                  <c:v>146</c:v>
                </c:pt>
                <c:pt idx="38">
                  <c:v>148</c:v>
                </c:pt>
              </c:numCache>
            </c:numRef>
          </c:xVal>
          <c:yVal>
            <c:numRef>
              <c:f>b!$H$102:$H$140</c:f>
              <c:numCache>
                <c:ptCount val="3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50.49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  <c:pt idx="19">
                  <c:v>52.15</c:v>
                </c:pt>
                <c:pt idx="20">
                  <c:v>52.583333333333336</c:v>
                </c:pt>
                <c:pt idx="21">
                  <c:v>53.61666666666667</c:v>
                </c:pt>
                <c:pt idx="22">
                  <c:v>54</c:v>
                </c:pt>
                <c:pt idx="23">
                  <c:v>54.68333333333333</c:v>
                </c:pt>
                <c:pt idx="24">
                  <c:v>55.233333333333334</c:v>
                </c:pt>
                <c:pt idx="25">
                  <c:v>55.6</c:v>
                </c:pt>
                <c:pt idx="26">
                  <c:v>56</c:v>
                </c:pt>
                <c:pt idx="27">
                  <c:v>56.666666666666664</c:v>
                </c:pt>
                <c:pt idx="28">
                  <c:v>57.18333333333333</c:v>
                </c:pt>
                <c:pt idx="29">
                  <c:v>58.18</c:v>
                </c:pt>
                <c:pt idx="30">
                  <c:v>58.28</c:v>
                </c:pt>
                <c:pt idx="31">
                  <c:v>58.38333333333333</c:v>
                </c:pt>
                <c:pt idx="32">
                  <c:v>58.25</c:v>
                </c:pt>
                <c:pt idx="33">
                  <c:v>58.88333333333333</c:v>
                </c:pt>
                <c:pt idx="34">
                  <c:v>59.583333333333336</c:v>
                </c:pt>
                <c:pt idx="35">
                  <c:v>60.03333333333333</c:v>
                </c:pt>
                <c:pt idx="36">
                  <c:v>60.016666666666666</c:v>
                </c:pt>
                <c:pt idx="37">
                  <c:v>60.666666666666664</c:v>
                </c:pt>
                <c:pt idx="38">
                  <c:v>60.766666666666666</c:v>
                </c:pt>
              </c:numCache>
            </c:numRef>
          </c:yVal>
          <c:smooth val="1"/>
        </c:ser>
        <c:ser>
          <c:idx val="3"/>
          <c:order val="4"/>
          <c:tx>
            <c:v>QCI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b!$G$25:$G$40</c:f>
              <c:numCache>
                <c:ptCount val="16"/>
                <c:pt idx="0">
                  <c:v>131.03333333333333</c:v>
                </c:pt>
                <c:pt idx="1">
                  <c:v>132</c:v>
                </c:pt>
                <c:pt idx="2">
                  <c:v>132.76666666666668</c:v>
                </c:pt>
                <c:pt idx="3">
                  <c:v>133.13333333333333</c:v>
                </c:pt>
                <c:pt idx="4">
                  <c:v>133.13333333333333</c:v>
                </c:pt>
                <c:pt idx="5">
                  <c:v>133.03333333333333</c:v>
                </c:pt>
                <c:pt idx="6">
                  <c:v>132.66666666666666</c:v>
                </c:pt>
                <c:pt idx="7">
                  <c:v>132.3</c:v>
                </c:pt>
                <c:pt idx="8">
                  <c:v>132</c:v>
                </c:pt>
                <c:pt idx="9">
                  <c:v>131.66666666666666</c:v>
                </c:pt>
                <c:pt idx="10">
                  <c:v>131.88333333333333</c:v>
                </c:pt>
                <c:pt idx="11">
                  <c:v>131.95</c:v>
                </c:pt>
                <c:pt idx="12">
                  <c:v>131.6</c:v>
                </c:pt>
                <c:pt idx="13">
                  <c:v>131.45</c:v>
                </c:pt>
                <c:pt idx="14">
                  <c:v>131.03333333333333</c:v>
                </c:pt>
                <c:pt idx="15">
                  <c:v>131.03333333333333</c:v>
                </c:pt>
              </c:numCache>
            </c:numRef>
          </c:xVal>
          <c:yVal>
            <c:numRef>
              <c:f>b!$H$25:$H$40</c:f>
              <c:numCache>
                <c:ptCount val="16"/>
                <c:pt idx="0">
                  <c:v>51.95</c:v>
                </c:pt>
                <c:pt idx="1">
                  <c:v>52.666666666666664</c:v>
                </c:pt>
                <c:pt idx="2">
                  <c:v>53.31666666666667</c:v>
                </c:pt>
                <c:pt idx="3">
                  <c:v>53.8</c:v>
                </c:pt>
                <c:pt idx="4">
                  <c:v>54</c:v>
                </c:pt>
                <c:pt idx="5">
                  <c:v>54.18333333333333</c:v>
                </c:pt>
                <c:pt idx="6">
                  <c:v>54.15</c:v>
                </c:pt>
                <c:pt idx="7">
                  <c:v>54.11666666666667</c:v>
                </c:pt>
                <c:pt idx="8">
                  <c:v>54.03333333333333</c:v>
                </c:pt>
                <c:pt idx="9">
                  <c:v>54.15</c:v>
                </c:pt>
                <c:pt idx="10">
                  <c:v>53.766666666666666</c:v>
                </c:pt>
                <c:pt idx="11">
                  <c:v>53.516666666666666</c:v>
                </c:pt>
                <c:pt idx="12">
                  <c:v>53.05</c:v>
                </c:pt>
                <c:pt idx="13">
                  <c:v>52.7</c:v>
                </c:pt>
                <c:pt idx="14">
                  <c:v>52.21666666666667</c:v>
                </c:pt>
                <c:pt idx="15">
                  <c:v>51.95</c:v>
                </c:pt>
              </c:numCache>
            </c:numRef>
          </c:yVal>
          <c:smooth val="1"/>
        </c:ser>
        <c:ser>
          <c:idx val="4"/>
          <c:order val="5"/>
          <c:tx>
            <c:v>Baranof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b!$G$67:$G$73</c:f>
              <c:numCache>
                <c:ptCount val="7"/>
                <c:pt idx="1">
                  <c:v>134.66666666666666</c:v>
                </c:pt>
                <c:pt idx="2">
                  <c:v>134.93333333333334</c:v>
                </c:pt>
                <c:pt idx="3">
                  <c:v>135.75</c:v>
                </c:pt>
                <c:pt idx="4">
                  <c:v>136.58333333333334</c:v>
                </c:pt>
                <c:pt idx="5">
                  <c:v>135.55</c:v>
                </c:pt>
                <c:pt idx="6">
                  <c:v>135.28333333333333</c:v>
                </c:pt>
              </c:numCache>
            </c:numRef>
          </c:xVal>
          <c:yVal>
            <c:numRef>
              <c:f>b!$H$67:$H$73</c:f>
              <c:numCache>
                <c:ptCount val="7"/>
                <c:pt idx="1">
                  <c:v>56.166666666666664</c:v>
                </c:pt>
                <c:pt idx="2">
                  <c:v>58.05</c:v>
                </c:pt>
                <c:pt idx="3">
                  <c:v>58.25</c:v>
                </c:pt>
                <c:pt idx="4">
                  <c:v>58</c:v>
                </c:pt>
                <c:pt idx="5">
                  <c:v>57.166666666666664</c:v>
                </c:pt>
                <c:pt idx="6">
                  <c:v>56.68333333333333</c:v>
                </c:pt>
              </c:numCache>
            </c:numRef>
          </c:yVal>
          <c:smooth val="1"/>
        </c:ser>
        <c:ser>
          <c:idx val="5"/>
          <c:order val="6"/>
          <c:tx>
            <c:v>Admiralty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b!$G$88:$G$94</c:f>
              <c:numCache>
                <c:ptCount val="7"/>
                <c:pt idx="1">
                  <c:v>134.61666666666667</c:v>
                </c:pt>
                <c:pt idx="2">
                  <c:v>133.83333333333334</c:v>
                </c:pt>
                <c:pt idx="3">
                  <c:v>134.33333333333334</c:v>
                </c:pt>
                <c:pt idx="4">
                  <c:v>134.75</c:v>
                </c:pt>
                <c:pt idx="5">
                  <c:v>134.8</c:v>
                </c:pt>
                <c:pt idx="6">
                  <c:v>134.55</c:v>
                </c:pt>
              </c:numCache>
            </c:numRef>
          </c:xVal>
          <c:yVal>
            <c:numRef>
              <c:f>b!$H$88:$H$94</c:f>
              <c:numCache>
                <c:ptCount val="7"/>
                <c:pt idx="1">
                  <c:v>57.016666666666666</c:v>
                </c:pt>
                <c:pt idx="2">
                  <c:v>57.35</c:v>
                </c:pt>
                <c:pt idx="3">
                  <c:v>58.166666666666664</c:v>
                </c:pt>
                <c:pt idx="4">
                  <c:v>58.166666666666664</c:v>
                </c:pt>
                <c:pt idx="5">
                  <c:v>58</c:v>
                </c:pt>
                <c:pt idx="6">
                  <c:v>57.38333333333333</c:v>
                </c:pt>
              </c:numCache>
            </c:numRef>
          </c:yVal>
          <c:smooth val="1"/>
        </c:ser>
        <c:ser>
          <c:idx val="6"/>
          <c:order val="7"/>
          <c:tx>
            <c:v>Kupreanof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b!$G$78:$G$83</c:f>
              <c:numCache>
                <c:ptCount val="6"/>
                <c:pt idx="1">
                  <c:v>133.66666666666666</c:v>
                </c:pt>
                <c:pt idx="2">
                  <c:v>132.55</c:v>
                </c:pt>
                <c:pt idx="3">
                  <c:v>133.13333333333333</c:v>
                </c:pt>
                <c:pt idx="4">
                  <c:v>134</c:v>
                </c:pt>
                <c:pt idx="5">
                  <c:v>133.66666666666666</c:v>
                </c:pt>
              </c:numCache>
            </c:numRef>
          </c:xVal>
          <c:yVal>
            <c:numRef>
              <c:f>b!$H$78:$H$83</c:f>
              <c:numCache>
                <c:ptCount val="6"/>
                <c:pt idx="1">
                  <c:v>56.43333333333333</c:v>
                </c:pt>
                <c:pt idx="2">
                  <c:v>56.583333333333336</c:v>
                </c:pt>
                <c:pt idx="3">
                  <c:v>57</c:v>
                </c:pt>
                <c:pt idx="4">
                  <c:v>57.06666666666667</c:v>
                </c:pt>
                <c:pt idx="5">
                  <c:v>56.81666666666667</c:v>
                </c:pt>
              </c:numCache>
            </c:numRef>
          </c:yVal>
          <c:smooth val="1"/>
        </c:ser>
        <c:ser>
          <c:idx val="7"/>
          <c:order val="8"/>
          <c:tx>
            <c:v>Prince of Wales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b!$G$55:$G$62</c:f>
              <c:numCache>
                <c:ptCount val="8"/>
                <c:pt idx="1">
                  <c:v>132</c:v>
                </c:pt>
                <c:pt idx="2">
                  <c:v>132</c:v>
                </c:pt>
                <c:pt idx="3">
                  <c:v>133.16666666666666</c:v>
                </c:pt>
                <c:pt idx="4">
                  <c:v>133.61666666666667</c:v>
                </c:pt>
                <c:pt idx="5">
                  <c:v>133.83333333333334</c:v>
                </c:pt>
                <c:pt idx="6">
                  <c:v>132.91666666666666</c:v>
                </c:pt>
                <c:pt idx="7">
                  <c:v>132.33333333333334</c:v>
                </c:pt>
              </c:numCache>
            </c:numRef>
          </c:xVal>
          <c:yVal>
            <c:numRef>
              <c:f>b!$H$55:$H$62</c:f>
              <c:numCache>
                <c:ptCount val="8"/>
                <c:pt idx="1">
                  <c:v>54.68333333333333</c:v>
                </c:pt>
                <c:pt idx="2">
                  <c:v>55.266666666666666</c:v>
                </c:pt>
                <c:pt idx="3">
                  <c:v>56.333333333333336</c:v>
                </c:pt>
                <c:pt idx="4">
                  <c:v>56.35</c:v>
                </c:pt>
                <c:pt idx="5">
                  <c:v>55.916666666666664</c:v>
                </c:pt>
                <c:pt idx="6">
                  <c:v>55.03333333333333</c:v>
                </c:pt>
                <c:pt idx="7">
                  <c:v>54.7</c:v>
                </c:pt>
              </c:numCache>
            </c:numRef>
          </c:yVal>
          <c:smooth val="1"/>
        </c:ser>
        <c:ser>
          <c:idx val="9"/>
          <c:order val="9"/>
          <c:tx>
            <c:v>rosette casts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a!$I$39:$I$48</c:f>
              <c:numCache>
                <c:ptCount val="10"/>
                <c:pt idx="0">
                  <c:v>126.667</c:v>
                </c:pt>
                <c:pt idx="1">
                  <c:v>126.66633333333333</c:v>
                </c:pt>
                <c:pt idx="2">
                  <c:v>134.66433333333333</c:v>
                </c:pt>
                <c:pt idx="3">
                  <c:v>134.66783333333333</c:v>
                </c:pt>
                <c:pt idx="4">
                  <c:v>138.66683333333333</c:v>
                </c:pt>
                <c:pt idx="5">
                  <c:v>138.666</c:v>
                </c:pt>
                <c:pt idx="6">
                  <c:v>144.997</c:v>
                </c:pt>
                <c:pt idx="7">
                  <c:v>145.005</c:v>
                </c:pt>
                <c:pt idx="8">
                  <c:v>144.9965</c:v>
                </c:pt>
                <c:pt idx="9">
                  <c:v>126</c:v>
                </c:pt>
              </c:numCache>
            </c:numRef>
          </c:xVal>
          <c:yVal>
            <c:numRef>
              <c:f>a!$D$39:$D$48</c:f>
              <c:numCache>
                <c:ptCount val="10"/>
                <c:pt idx="0">
                  <c:v>48.650666666666666</c:v>
                </c:pt>
                <c:pt idx="1">
                  <c:v>48.6515</c:v>
                </c:pt>
                <c:pt idx="2">
                  <c:v>49.283833333333334</c:v>
                </c:pt>
                <c:pt idx="3">
                  <c:v>49.284166666666664</c:v>
                </c:pt>
                <c:pt idx="4">
                  <c:v>49.565666666666665</c:v>
                </c:pt>
                <c:pt idx="5">
                  <c:v>49.5675</c:v>
                </c:pt>
                <c:pt idx="6">
                  <c:v>50.001</c:v>
                </c:pt>
                <c:pt idx="7">
                  <c:v>49.99483333333333</c:v>
                </c:pt>
                <c:pt idx="8">
                  <c:v>50.00066666666667</c:v>
                </c:pt>
                <c:pt idx="9">
                  <c:v>51.17</c:v>
                </c:pt>
              </c:numCache>
            </c:numRef>
          </c:yVal>
          <c:smooth val="1"/>
        </c:ser>
        <c:ser>
          <c:idx val="10"/>
          <c:order val="10"/>
          <c:tx>
            <c:v>legend ctd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a!$I$37:$I$37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a!$D$37:$D$37</c:f>
              <c:numCache>
                <c:ptCount val="1"/>
                <c:pt idx="0">
                  <c:v>51.34</c:v>
                </c:pt>
              </c:numCache>
            </c:numRef>
          </c:yVal>
          <c:smooth val="1"/>
        </c:ser>
        <c:ser>
          <c:idx val="11"/>
          <c:order val="11"/>
          <c:tx>
            <c:v>legend rosette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a!$I$48:$I$48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a!$D$48:$D$48</c:f>
              <c:numCache>
                <c:ptCount val="1"/>
                <c:pt idx="0">
                  <c:v>51.17</c:v>
                </c:pt>
              </c:numCache>
            </c:numRef>
          </c:yVal>
          <c:smooth val="1"/>
        </c:ser>
        <c:axId val="37262906"/>
        <c:axId val="66930699"/>
      </c:scatterChart>
      <c:valAx>
        <c:axId val="37262906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66930699"/>
        <c:crosses val="autoZero"/>
        <c:crossBetween val="midCat"/>
        <c:dispUnits/>
      </c:valAx>
      <c:valAx>
        <c:axId val="66930699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37262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/>
  <headerFooter>
    <oddHeader>&amp;C&amp;"Arial,Bold"&amp;14 2000-25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0.237</cdr:y>
    </cdr:from>
    <cdr:to>
      <cdr:x>0.948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1400175"/>
          <a:ext cx="1276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 Island</a:t>
          </a:r>
        </a:p>
      </cdr:txBody>
    </cdr:sp>
  </cdr:relSizeAnchor>
  <cdr:relSizeAnchor xmlns:cdr="http://schemas.openxmlformats.org/drawingml/2006/chartDrawing">
    <cdr:from>
      <cdr:x>0.78575</cdr:x>
      <cdr:y>0.278</cdr:y>
    </cdr:from>
    <cdr:to>
      <cdr:x>0.86425</cdr:x>
      <cdr:y>0.38325</cdr:y>
    </cdr:to>
    <cdr:sp>
      <cdr:nvSpPr>
        <cdr:cNvPr id="2" name="AutoShape 13"/>
        <cdr:cNvSpPr>
          <a:spLocks/>
        </cdr:cNvSpPr>
      </cdr:nvSpPr>
      <cdr:spPr>
        <a:xfrm flipH="1">
          <a:off x="6810375" y="1647825"/>
          <a:ext cx="68580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0.7495</cdr:y>
    </cdr:from>
    <cdr:to>
      <cdr:x>0.83575</cdr:x>
      <cdr:y>0.785</cdr:y>
    </cdr:to>
    <cdr:sp>
      <cdr:nvSpPr>
        <cdr:cNvPr id="3" name="TextBox 14"/>
        <cdr:cNvSpPr txBox="1">
          <a:spLocks noChangeArrowheads="1"/>
        </cdr:cNvSpPr>
      </cdr:nvSpPr>
      <cdr:spPr>
        <a:xfrm>
          <a:off x="7000875" y="4438650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0.6125</cdr:x>
      <cdr:y>0.6505</cdr:y>
    </cdr:from>
    <cdr:to>
      <cdr:x>0.648</cdr:x>
      <cdr:y>0.686</cdr:y>
    </cdr:to>
    <cdr:sp>
      <cdr:nvSpPr>
        <cdr:cNvPr id="4" name="TextBox 15"/>
        <cdr:cNvSpPr txBox="1">
          <a:spLocks noChangeArrowheads="1"/>
        </cdr:cNvSpPr>
      </cdr:nvSpPr>
      <cdr:spPr>
        <a:xfrm>
          <a:off x="5305425" y="385762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0.46325</cdr:x>
      <cdr:y>0.56875</cdr:y>
    </cdr:from>
    <cdr:to>
      <cdr:x>0.49875</cdr:x>
      <cdr:y>0.60425</cdr:y>
    </cdr:to>
    <cdr:sp>
      <cdr:nvSpPr>
        <cdr:cNvPr id="5" name="TextBox 16"/>
        <cdr:cNvSpPr txBox="1">
          <a:spLocks noChangeArrowheads="1"/>
        </cdr:cNvSpPr>
      </cdr:nvSpPr>
      <cdr:spPr>
        <a:xfrm>
          <a:off x="4019550" y="33718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0.31775</cdr:x>
      <cdr:y>0.4915</cdr:y>
    </cdr:from>
    <cdr:to>
      <cdr:x>0.35325</cdr:x>
      <cdr:y>0.527</cdr:y>
    </cdr:to>
    <cdr:sp>
      <cdr:nvSpPr>
        <cdr:cNvPr id="6" name="TextBox 17"/>
        <cdr:cNvSpPr txBox="1">
          <a:spLocks noChangeArrowheads="1"/>
        </cdr:cNvSpPr>
      </cdr:nvSpPr>
      <cdr:spPr>
        <a:xfrm>
          <a:off x="2752725" y="29146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0.0835</cdr:x>
      <cdr:y>0.37975</cdr:y>
    </cdr:from>
    <cdr:to>
      <cdr:x>0.119</cdr:x>
      <cdr:y>0.41525</cdr:y>
    </cdr:to>
    <cdr:sp>
      <cdr:nvSpPr>
        <cdr:cNvPr id="7" name="TextBox 18"/>
        <cdr:cNvSpPr txBox="1">
          <a:spLocks noChangeArrowheads="1"/>
        </cdr:cNvSpPr>
      </cdr:nvSpPr>
      <cdr:spPr>
        <a:xfrm>
          <a:off x="723900" y="224790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0.75875</cdr:x>
      <cdr:y>0.00375</cdr:y>
    </cdr:from>
    <cdr:to>
      <cdr:x>0.93675</cdr:x>
      <cdr:y>0.03925</cdr:y>
    </cdr:to>
    <cdr:sp>
      <cdr:nvSpPr>
        <cdr:cNvPr id="8" name="TextBox 27"/>
        <cdr:cNvSpPr txBox="1">
          <a:spLocks noChangeArrowheads="1"/>
        </cdr:cNvSpPr>
      </cdr:nvSpPr>
      <cdr:spPr>
        <a:xfrm>
          <a:off x="6581775" y="19050"/>
          <a:ext cx="1543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JP Tully   24 aug - 12 sep</a:t>
          </a:r>
        </a:p>
      </cdr:txBody>
    </cdr:sp>
  </cdr:relSizeAnchor>
  <cdr:relSizeAnchor xmlns:cdr="http://schemas.openxmlformats.org/drawingml/2006/chartDrawing">
    <cdr:from>
      <cdr:x>0.80775</cdr:x>
      <cdr:y>0.06175</cdr:y>
    </cdr:from>
    <cdr:to>
      <cdr:x>0.879</cdr:x>
      <cdr:y>0.09725</cdr:y>
    </cdr:to>
    <cdr:sp>
      <cdr:nvSpPr>
        <cdr:cNvPr id="9" name="TextBox 28"/>
        <cdr:cNvSpPr txBox="1">
          <a:spLocks noChangeArrowheads="1"/>
        </cdr:cNvSpPr>
      </cdr:nvSpPr>
      <cdr:spPr>
        <a:xfrm>
          <a:off x="7000875" y="36195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0.80775</cdr:x>
      <cdr:y>0.1045</cdr:y>
    </cdr:from>
    <cdr:to>
      <cdr:x>0.89675</cdr:x>
      <cdr:y>0.14</cdr:y>
    </cdr:to>
    <cdr:sp>
      <cdr:nvSpPr>
        <cdr:cNvPr id="10" name="TextBox 29"/>
        <cdr:cNvSpPr txBox="1">
          <a:spLocks noChangeArrowheads="1"/>
        </cdr:cNvSpPr>
      </cdr:nvSpPr>
      <cdr:spPr>
        <a:xfrm>
          <a:off x="7000875" y="619125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0.89025</cdr:x>
      <cdr:y>0.594</cdr:y>
    </cdr:from>
    <cdr:to>
      <cdr:x>0.93475</cdr:x>
      <cdr:y>0.6295</cdr:y>
    </cdr:to>
    <cdr:sp>
      <cdr:nvSpPr>
        <cdr:cNvPr id="11" name="TextBox 34"/>
        <cdr:cNvSpPr txBox="1">
          <a:spLocks noChangeArrowheads="1"/>
        </cdr:cNvSpPr>
      </cdr:nvSpPr>
      <cdr:spPr>
        <a:xfrm>
          <a:off x="7724775" y="3524250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DF01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125" zoomScaleNormal="125" workbookViewId="0" topLeftCell="A37">
      <selection activeCell="C53" sqref="C53"/>
    </sheetView>
  </sheetViews>
  <sheetFormatPr defaultColWidth="9.140625" defaultRowHeight="12.75"/>
  <cols>
    <col min="2" max="4" width="9.140625" style="2" customWidth="1"/>
    <col min="5" max="5" width="9.140625" style="1" customWidth="1"/>
    <col min="6" max="6" width="9.8515625" style="0" customWidth="1"/>
    <col min="7" max="9" width="9.140625" style="2" customWidth="1"/>
  </cols>
  <sheetData>
    <row r="1" spans="1:6" ht="12.75">
      <c r="A1" t="s">
        <v>1</v>
      </c>
      <c r="E1" s="1" t="s">
        <v>0</v>
      </c>
      <c r="F1" t="s">
        <v>2</v>
      </c>
    </row>
    <row r="2" spans="1:9" ht="12.75">
      <c r="A2" t="s">
        <v>98</v>
      </c>
      <c r="B2" s="2">
        <v>0.3451</v>
      </c>
      <c r="C2" s="2">
        <f aca="true" t="shared" si="0" ref="C2:C45">B2*100/60</f>
        <v>0.5751666666666667</v>
      </c>
      <c r="D2" s="2">
        <f aca="true" t="shared" si="1" ref="D2:D15">C2+48</f>
        <v>48.57516666666667</v>
      </c>
      <c r="E2" s="1" t="s">
        <v>3</v>
      </c>
      <c r="F2" t="s">
        <v>132</v>
      </c>
      <c r="G2" s="2">
        <v>0.3005</v>
      </c>
      <c r="H2" s="2">
        <f aca="true" t="shared" si="2" ref="H2:H45">G2*100/60</f>
        <v>0.5008333333333332</v>
      </c>
      <c r="I2" s="2">
        <f>H2+125</f>
        <v>125.50083333333333</v>
      </c>
    </row>
    <row r="3" spans="1:9" ht="12.75">
      <c r="A3" t="s">
        <v>99</v>
      </c>
      <c r="B3" s="2">
        <v>0.3598</v>
      </c>
      <c r="C3" s="2">
        <f t="shared" si="0"/>
        <v>0.5996666666666667</v>
      </c>
      <c r="D3" s="2">
        <f t="shared" si="1"/>
        <v>48.599666666666664</v>
      </c>
      <c r="E3" s="1" t="s">
        <v>4</v>
      </c>
      <c r="F3" t="s">
        <v>133</v>
      </c>
      <c r="G3" s="2">
        <v>0.5996</v>
      </c>
      <c r="H3" s="2">
        <f t="shared" si="2"/>
        <v>0.9993333333333333</v>
      </c>
      <c r="I3" s="2">
        <f>H3+125</f>
        <v>125.99933333333334</v>
      </c>
    </row>
    <row r="4" spans="1:9" ht="12.75">
      <c r="A4" t="s">
        <v>100</v>
      </c>
      <c r="B4" s="2">
        <v>0.3754</v>
      </c>
      <c r="C4" s="2">
        <f t="shared" si="0"/>
        <v>0.6256666666666667</v>
      </c>
      <c r="D4" s="2">
        <f t="shared" si="1"/>
        <v>48.62566666666667</v>
      </c>
      <c r="E4" s="1" t="s">
        <v>5</v>
      </c>
      <c r="F4" t="s">
        <v>134</v>
      </c>
      <c r="G4" s="2">
        <v>0.1992</v>
      </c>
      <c r="H4" s="2">
        <f t="shared" si="2"/>
        <v>0.33199999999999996</v>
      </c>
      <c r="I4" s="2">
        <f>H4+126</f>
        <v>126.332</v>
      </c>
    </row>
    <row r="5" spans="1:9" ht="12.75">
      <c r="A5" t="s">
        <v>101</v>
      </c>
      <c r="B5" s="2">
        <v>0.3903</v>
      </c>
      <c r="C5" s="2">
        <f t="shared" si="0"/>
        <v>0.6505</v>
      </c>
      <c r="D5" s="2">
        <f t="shared" si="1"/>
        <v>48.6505</v>
      </c>
      <c r="E5" s="1" t="s">
        <v>6</v>
      </c>
      <c r="F5" t="s">
        <v>135</v>
      </c>
      <c r="G5" s="2">
        <v>0.3994</v>
      </c>
      <c r="H5" s="2">
        <f t="shared" si="2"/>
        <v>0.6656666666666666</v>
      </c>
      <c r="I5" s="2">
        <f>H5+126</f>
        <v>126.66566666666667</v>
      </c>
    </row>
    <row r="6" spans="1:9" ht="12.75">
      <c r="A6" t="s">
        <v>102</v>
      </c>
      <c r="B6" s="2">
        <v>0.3904</v>
      </c>
      <c r="C6" s="2">
        <f t="shared" si="0"/>
        <v>0.6506666666666666</v>
      </c>
      <c r="D6" s="2">
        <f t="shared" si="1"/>
        <v>48.650666666666666</v>
      </c>
      <c r="E6" s="1" t="s">
        <v>6</v>
      </c>
      <c r="F6" t="s">
        <v>136</v>
      </c>
      <c r="G6" s="2">
        <v>0.4002</v>
      </c>
      <c r="H6" s="2">
        <f t="shared" si="2"/>
        <v>0.667</v>
      </c>
      <c r="I6" s="2">
        <f>H6+126</f>
        <v>126.667</v>
      </c>
    </row>
    <row r="7" spans="1:9" ht="12.75">
      <c r="A7" t="s">
        <v>103</v>
      </c>
      <c r="B7" s="2">
        <v>0.3909</v>
      </c>
      <c r="C7" s="2">
        <f t="shared" si="0"/>
        <v>0.6515000000000001</v>
      </c>
      <c r="D7" s="2">
        <f t="shared" si="1"/>
        <v>48.6515</v>
      </c>
      <c r="E7" s="1" t="s">
        <v>6</v>
      </c>
      <c r="F7" t="s">
        <v>137</v>
      </c>
      <c r="G7" s="2">
        <v>0.3998</v>
      </c>
      <c r="H7" s="2">
        <f t="shared" si="2"/>
        <v>0.6663333333333333</v>
      </c>
      <c r="I7" s="2">
        <f>H7+126</f>
        <v>126.66633333333333</v>
      </c>
    </row>
    <row r="8" spans="1:9" ht="12.75">
      <c r="A8" t="s">
        <v>104</v>
      </c>
      <c r="B8" s="2">
        <v>0.4156</v>
      </c>
      <c r="C8" s="2">
        <f t="shared" si="0"/>
        <v>0.6926666666666667</v>
      </c>
      <c r="D8" s="2">
        <f t="shared" si="1"/>
        <v>48.69266666666667</v>
      </c>
      <c r="E8" s="1" t="s">
        <v>7</v>
      </c>
      <c r="F8" t="s">
        <v>138</v>
      </c>
      <c r="G8" s="2">
        <v>0.1019</v>
      </c>
      <c r="H8" s="2">
        <f t="shared" si="2"/>
        <v>0.16983333333333336</v>
      </c>
      <c r="I8" s="2">
        <f>H8+127</f>
        <v>127.16983333333333</v>
      </c>
    </row>
    <row r="9" spans="1:9" ht="12.75">
      <c r="A9" t="s">
        <v>105</v>
      </c>
      <c r="B9" s="2">
        <v>0.4464</v>
      </c>
      <c r="C9" s="2">
        <f t="shared" si="0"/>
        <v>0.744</v>
      </c>
      <c r="D9" s="2">
        <f t="shared" si="1"/>
        <v>48.744</v>
      </c>
      <c r="E9" s="1" t="s">
        <v>8</v>
      </c>
      <c r="F9" t="s">
        <v>139</v>
      </c>
      <c r="G9" s="2">
        <v>0.3994</v>
      </c>
      <c r="H9" s="2">
        <f t="shared" si="2"/>
        <v>0.6656666666666666</v>
      </c>
      <c r="I9" s="2">
        <f>H9+127</f>
        <v>127.66566666666667</v>
      </c>
    </row>
    <row r="10" spans="1:9" ht="12.75">
      <c r="A10" t="s">
        <v>106</v>
      </c>
      <c r="B10" s="2">
        <v>0.4658</v>
      </c>
      <c r="C10" s="2">
        <f t="shared" si="0"/>
        <v>0.7763333333333333</v>
      </c>
      <c r="D10" s="2">
        <f t="shared" si="1"/>
        <v>48.77633333333333</v>
      </c>
      <c r="E10" s="1" t="s">
        <v>9</v>
      </c>
      <c r="F10" t="s">
        <v>140</v>
      </c>
      <c r="G10" s="2">
        <v>0.1006</v>
      </c>
      <c r="H10" s="2">
        <f t="shared" si="2"/>
        <v>0.16766666666666666</v>
      </c>
      <c r="I10" s="2">
        <f>H10+128</f>
        <v>128.16766666666666</v>
      </c>
    </row>
    <row r="11" spans="1:9" ht="12.75">
      <c r="A11" t="s">
        <v>107</v>
      </c>
      <c r="B11" s="2">
        <v>0.4899</v>
      </c>
      <c r="C11" s="2">
        <f t="shared" si="0"/>
        <v>0.8165</v>
      </c>
      <c r="D11" s="2">
        <f t="shared" si="1"/>
        <v>48.8165</v>
      </c>
      <c r="E11" s="1" t="s">
        <v>10</v>
      </c>
      <c r="F11" t="s">
        <v>141</v>
      </c>
      <c r="G11" s="2">
        <v>0.3997</v>
      </c>
      <c r="H11" s="2">
        <f t="shared" si="2"/>
        <v>0.6661666666666667</v>
      </c>
      <c r="I11" s="2">
        <f>H11+128</f>
        <v>128.66616666666667</v>
      </c>
    </row>
    <row r="12" spans="1:9" ht="12.75">
      <c r="A12" t="s">
        <v>108</v>
      </c>
      <c r="B12" s="2">
        <v>0.5146</v>
      </c>
      <c r="C12" s="2">
        <f t="shared" si="0"/>
        <v>0.8576666666666666</v>
      </c>
      <c r="D12" s="2">
        <f t="shared" si="1"/>
        <v>48.85766666666667</v>
      </c>
      <c r="E12" s="1" t="s">
        <v>11</v>
      </c>
      <c r="F12" t="s">
        <v>142</v>
      </c>
      <c r="G12" s="2">
        <v>0.0995</v>
      </c>
      <c r="H12" s="2">
        <f t="shared" si="2"/>
        <v>0.16583333333333336</v>
      </c>
      <c r="I12" s="2">
        <f>H12+129</f>
        <v>129.16583333333332</v>
      </c>
    </row>
    <row r="13" spans="1:9" ht="12.75">
      <c r="A13" t="s">
        <v>109</v>
      </c>
      <c r="B13" s="2">
        <v>0.5355</v>
      </c>
      <c r="C13" s="2">
        <f t="shared" si="0"/>
        <v>0.8925</v>
      </c>
      <c r="D13" s="2">
        <f t="shared" si="1"/>
        <v>48.8925</v>
      </c>
      <c r="E13" s="1" t="s">
        <v>12</v>
      </c>
      <c r="F13" t="s">
        <v>143</v>
      </c>
      <c r="G13" s="2">
        <v>0.4005</v>
      </c>
      <c r="H13" s="2">
        <f t="shared" si="2"/>
        <v>0.6675000000000001</v>
      </c>
      <c r="I13" s="2">
        <f>H13+129</f>
        <v>129.6675</v>
      </c>
    </row>
    <row r="14" spans="1:9" ht="12.75">
      <c r="A14" t="s">
        <v>110</v>
      </c>
      <c r="B14" s="2">
        <v>0.5596</v>
      </c>
      <c r="C14" s="2">
        <f t="shared" si="0"/>
        <v>0.9326666666666666</v>
      </c>
      <c r="D14" s="2">
        <f t="shared" si="1"/>
        <v>48.93266666666667</v>
      </c>
      <c r="E14" s="1" t="s">
        <v>13</v>
      </c>
      <c r="F14" t="s">
        <v>144</v>
      </c>
      <c r="G14" s="2">
        <v>0.1011</v>
      </c>
      <c r="H14" s="2">
        <f t="shared" si="2"/>
        <v>0.16849999999999998</v>
      </c>
      <c r="I14" s="2">
        <f>H14+130</f>
        <v>130.1685</v>
      </c>
    </row>
    <row r="15" spans="1:9" ht="12.75">
      <c r="A15" t="s">
        <v>111</v>
      </c>
      <c r="B15" s="2">
        <v>0.5824</v>
      </c>
      <c r="C15" s="2">
        <f t="shared" si="0"/>
        <v>0.9706666666666667</v>
      </c>
      <c r="D15" s="2">
        <f t="shared" si="1"/>
        <v>48.970666666666666</v>
      </c>
      <c r="E15" s="1" t="s">
        <v>14</v>
      </c>
      <c r="F15" t="s">
        <v>145</v>
      </c>
      <c r="G15" s="2">
        <v>0.3983</v>
      </c>
      <c r="H15" s="2">
        <f t="shared" si="2"/>
        <v>0.6638333333333333</v>
      </c>
      <c r="I15" s="2">
        <f>H15+130</f>
        <v>130.66383333333334</v>
      </c>
    </row>
    <row r="16" spans="1:9" ht="12.75">
      <c r="A16" t="s">
        <v>112</v>
      </c>
      <c r="B16" s="2">
        <v>0.0264</v>
      </c>
      <c r="C16" s="2">
        <f t="shared" si="0"/>
        <v>0.044000000000000004</v>
      </c>
      <c r="D16" s="2">
        <f aca="true" t="shared" si="3" ref="D16:D31">C16+49</f>
        <v>49.044</v>
      </c>
      <c r="E16" s="1" t="s">
        <v>15</v>
      </c>
      <c r="F16" t="s">
        <v>146</v>
      </c>
      <c r="G16" s="2">
        <v>0.4007</v>
      </c>
      <c r="H16" s="2">
        <f t="shared" si="2"/>
        <v>0.6678333333333334</v>
      </c>
      <c r="I16" s="2">
        <f>H16+131</f>
        <v>131.66783333333333</v>
      </c>
    </row>
    <row r="17" spans="1:9" ht="12.75">
      <c r="A17" t="s">
        <v>113</v>
      </c>
      <c r="B17" s="2">
        <v>0.0744</v>
      </c>
      <c r="C17" s="2">
        <f t="shared" si="0"/>
        <v>0.12399999999999999</v>
      </c>
      <c r="D17" s="2">
        <f t="shared" si="3"/>
        <v>49.124</v>
      </c>
      <c r="E17" s="1" t="s">
        <v>16</v>
      </c>
      <c r="F17" t="s">
        <v>147</v>
      </c>
      <c r="G17" s="2">
        <v>0.4005</v>
      </c>
      <c r="H17" s="2">
        <f t="shared" si="2"/>
        <v>0.6675000000000001</v>
      </c>
      <c r="I17" s="2">
        <f>H17+132</f>
        <v>132.6675</v>
      </c>
    </row>
    <row r="18" spans="1:9" ht="12.75">
      <c r="A18" t="s">
        <v>114</v>
      </c>
      <c r="B18" s="2">
        <v>0.1202</v>
      </c>
      <c r="C18" s="2">
        <f t="shared" si="0"/>
        <v>0.20033333333333334</v>
      </c>
      <c r="D18" s="2">
        <f t="shared" si="3"/>
        <v>49.20033333333333</v>
      </c>
      <c r="E18" s="1" t="s">
        <v>17</v>
      </c>
      <c r="F18" t="s">
        <v>148</v>
      </c>
      <c r="G18" s="2">
        <v>0.3989</v>
      </c>
      <c r="H18" s="2">
        <f t="shared" si="2"/>
        <v>0.6648333333333334</v>
      </c>
      <c r="I18" s="2">
        <f>H18+133</f>
        <v>133.66483333333332</v>
      </c>
    </row>
    <row r="19" spans="1:9" ht="12.75">
      <c r="A19" t="s">
        <v>115</v>
      </c>
      <c r="B19" s="2">
        <v>0.1703</v>
      </c>
      <c r="C19" s="2">
        <f t="shared" si="0"/>
        <v>0.2838333333333333</v>
      </c>
      <c r="D19" s="2">
        <f t="shared" si="3"/>
        <v>49.283833333333334</v>
      </c>
      <c r="E19" s="1" t="s">
        <v>18</v>
      </c>
      <c r="F19" t="s">
        <v>149</v>
      </c>
      <c r="G19" s="2">
        <v>0.3986</v>
      </c>
      <c r="H19" s="2">
        <f t="shared" si="2"/>
        <v>0.6643333333333333</v>
      </c>
      <c r="I19" s="2">
        <f>H19+134</f>
        <v>134.66433333333333</v>
      </c>
    </row>
    <row r="20" spans="1:9" ht="12.75">
      <c r="A20" t="s">
        <v>116</v>
      </c>
      <c r="B20" s="2">
        <v>0.1705</v>
      </c>
      <c r="C20" s="2">
        <f t="shared" si="0"/>
        <v>0.2841666666666667</v>
      </c>
      <c r="D20" s="2">
        <f t="shared" si="3"/>
        <v>49.284166666666664</v>
      </c>
      <c r="E20" s="1" t="s">
        <v>18</v>
      </c>
      <c r="F20" t="s">
        <v>150</v>
      </c>
      <c r="G20" s="2">
        <v>0.4007</v>
      </c>
      <c r="H20" s="2">
        <f t="shared" si="2"/>
        <v>0.6678333333333334</v>
      </c>
      <c r="I20" s="2">
        <f>H20+134</f>
        <v>134.66783333333333</v>
      </c>
    </row>
    <row r="21" spans="1:9" ht="12.75">
      <c r="A21" t="s">
        <v>117</v>
      </c>
      <c r="B21" s="2">
        <v>0.2108</v>
      </c>
      <c r="C21" s="2">
        <f t="shared" si="0"/>
        <v>0.35133333333333333</v>
      </c>
      <c r="D21" s="2">
        <f t="shared" si="3"/>
        <v>49.351333333333336</v>
      </c>
      <c r="E21" s="1" t="s">
        <v>19</v>
      </c>
      <c r="F21" t="s">
        <v>151</v>
      </c>
      <c r="G21" s="2">
        <v>0.3994</v>
      </c>
      <c r="H21" s="2">
        <f t="shared" si="2"/>
        <v>0.6656666666666666</v>
      </c>
      <c r="I21" s="2">
        <f>H21+135</f>
        <v>135.66566666666665</v>
      </c>
    </row>
    <row r="22" spans="1:9" ht="12.75">
      <c r="A22" t="s">
        <v>118</v>
      </c>
      <c r="B22" s="2">
        <v>0.2598</v>
      </c>
      <c r="C22" s="2">
        <f t="shared" si="0"/>
        <v>0.43299999999999994</v>
      </c>
      <c r="D22" s="2">
        <f t="shared" si="3"/>
        <v>49.433</v>
      </c>
      <c r="E22" s="1" t="s">
        <v>20</v>
      </c>
      <c r="F22" t="s">
        <v>152</v>
      </c>
      <c r="G22" s="2">
        <v>0.4019</v>
      </c>
      <c r="H22" s="2">
        <f t="shared" si="2"/>
        <v>0.6698333333333333</v>
      </c>
      <c r="I22" s="2">
        <f>H22+136</f>
        <v>136.66983333333334</v>
      </c>
    </row>
    <row r="23" spans="1:9" ht="12.75">
      <c r="A23" t="s">
        <v>119</v>
      </c>
      <c r="B23" s="2">
        <v>0.2602</v>
      </c>
      <c r="C23" s="2">
        <f t="shared" si="0"/>
        <v>0.43366666666666664</v>
      </c>
      <c r="D23" s="2">
        <f t="shared" si="3"/>
        <v>49.43366666666667</v>
      </c>
      <c r="E23" s="1" t="s">
        <v>20</v>
      </c>
      <c r="F23" t="s">
        <v>153</v>
      </c>
      <c r="G23" s="2">
        <v>0.4035</v>
      </c>
      <c r="H23" s="2">
        <f t="shared" si="2"/>
        <v>0.6725</v>
      </c>
      <c r="I23" s="2">
        <f>H23+136</f>
        <v>136.6725</v>
      </c>
    </row>
    <row r="24" spans="1:9" ht="12.75">
      <c r="A24" t="s">
        <v>120</v>
      </c>
      <c r="B24" s="2">
        <v>0.2998</v>
      </c>
      <c r="C24" s="2">
        <f t="shared" si="0"/>
        <v>0.49966666666666665</v>
      </c>
      <c r="D24" s="2">
        <f t="shared" si="3"/>
        <v>49.49966666666667</v>
      </c>
      <c r="E24" s="1" t="s">
        <v>21</v>
      </c>
      <c r="F24" t="s">
        <v>154</v>
      </c>
      <c r="G24" s="2">
        <v>0.3994</v>
      </c>
      <c r="H24" s="2">
        <f t="shared" si="2"/>
        <v>0.6656666666666666</v>
      </c>
      <c r="I24" s="2">
        <f>H24+137</f>
        <v>137.66566666666665</v>
      </c>
    </row>
    <row r="25" spans="1:9" ht="12.75">
      <c r="A25" t="s">
        <v>121</v>
      </c>
      <c r="B25" s="2">
        <v>0.3394</v>
      </c>
      <c r="C25" s="2">
        <f t="shared" si="0"/>
        <v>0.5656666666666667</v>
      </c>
      <c r="D25" s="2">
        <f t="shared" si="3"/>
        <v>49.565666666666665</v>
      </c>
      <c r="E25" s="1" t="s">
        <v>22</v>
      </c>
      <c r="F25" t="s">
        <v>23</v>
      </c>
      <c r="G25" s="2">
        <v>0.4001</v>
      </c>
      <c r="H25" s="2">
        <f t="shared" si="2"/>
        <v>0.6668333333333333</v>
      </c>
      <c r="I25" s="2">
        <f>H25+138</f>
        <v>138.66683333333333</v>
      </c>
    </row>
    <row r="26" spans="1:9" ht="12.75">
      <c r="A26" t="s">
        <v>122</v>
      </c>
      <c r="B26" s="2">
        <v>0.3405</v>
      </c>
      <c r="C26" s="2">
        <f t="shared" si="0"/>
        <v>0.5675000000000001</v>
      </c>
      <c r="D26" s="2">
        <f t="shared" si="3"/>
        <v>49.5675</v>
      </c>
      <c r="E26" s="1" t="s">
        <v>22</v>
      </c>
      <c r="F26" t="s">
        <v>155</v>
      </c>
      <c r="G26" s="2">
        <v>0.3996</v>
      </c>
      <c r="H26" s="2">
        <f t="shared" si="2"/>
        <v>0.666</v>
      </c>
      <c r="I26" s="2">
        <f>H26+138</f>
        <v>138.666</v>
      </c>
    </row>
    <row r="27" spans="1:9" ht="12.75">
      <c r="A27" t="s">
        <v>123</v>
      </c>
      <c r="B27" s="2">
        <v>0.3794</v>
      </c>
      <c r="C27" s="2">
        <f t="shared" si="0"/>
        <v>0.6323333333333334</v>
      </c>
      <c r="D27" s="2">
        <f t="shared" si="3"/>
        <v>49.632333333333335</v>
      </c>
      <c r="E27" s="1" t="s">
        <v>24</v>
      </c>
      <c r="F27" t="s">
        <v>156</v>
      </c>
      <c r="G27" s="2">
        <v>0.3998</v>
      </c>
      <c r="H27" s="2">
        <f t="shared" si="2"/>
        <v>0.6663333333333333</v>
      </c>
      <c r="I27" s="2">
        <f>H27+139</f>
        <v>139.66633333333334</v>
      </c>
    </row>
    <row r="28" spans="1:9" ht="12.75">
      <c r="A28" t="s">
        <v>124</v>
      </c>
      <c r="B28" s="2">
        <v>0.4191</v>
      </c>
      <c r="C28" s="2">
        <f t="shared" si="0"/>
        <v>0.6984999999999999</v>
      </c>
      <c r="D28" s="2">
        <f t="shared" si="3"/>
        <v>49.6985</v>
      </c>
      <c r="E28" s="1" t="s">
        <v>25</v>
      </c>
      <c r="F28" t="s">
        <v>157</v>
      </c>
      <c r="G28" s="2">
        <v>0.3995</v>
      </c>
      <c r="H28" s="2">
        <f t="shared" si="2"/>
        <v>0.6658333333333334</v>
      </c>
      <c r="I28" s="2">
        <f>H28+140</f>
        <v>140.66583333333332</v>
      </c>
    </row>
    <row r="29" spans="1:9" ht="12.75">
      <c r="A29" t="s">
        <v>125</v>
      </c>
      <c r="B29" s="2">
        <v>0.459</v>
      </c>
      <c r="C29" s="2">
        <f t="shared" si="0"/>
        <v>0.765</v>
      </c>
      <c r="D29" s="2">
        <f t="shared" si="3"/>
        <v>49.765</v>
      </c>
      <c r="E29" s="1" t="s">
        <v>26</v>
      </c>
      <c r="F29" t="s">
        <v>158</v>
      </c>
      <c r="G29" s="2">
        <v>0.4005</v>
      </c>
      <c r="H29" s="2">
        <f t="shared" si="2"/>
        <v>0.6675000000000001</v>
      </c>
      <c r="I29" s="2">
        <f>H29+141</f>
        <v>141.6675</v>
      </c>
    </row>
    <row r="30" spans="1:9" ht="12.75">
      <c r="A30" t="s">
        <v>126</v>
      </c>
      <c r="B30" s="2">
        <v>0.5021</v>
      </c>
      <c r="C30" s="2">
        <f t="shared" si="0"/>
        <v>0.8368333333333333</v>
      </c>
      <c r="D30" s="2">
        <f t="shared" si="3"/>
        <v>49.83683333333333</v>
      </c>
      <c r="E30" s="1" t="s">
        <v>27</v>
      </c>
      <c r="F30" t="s">
        <v>159</v>
      </c>
      <c r="G30" s="2">
        <v>0.3997</v>
      </c>
      <c r="H30" s="2">
        <f t="shared" si="2"/>
        <v>0.6661666666666667</v>
      </c>
      <c r="I30" s="2">
        <f>H30+142</f>
        <v>142.66616666666667</v>
      </c>
    </row>
    <row r="31" spans="1:9" ht="12.75">
      <c r="A31" t="s">
        <v>127</v>
      </c>
      <c r="B31" s="2">
        <v>0.5996</v>
      </c>
      <c r="C31" s="2">
        <f t="shared" si="0"/>
        <v>0.9993333333333333</v>
      </c>
      <c r="D31" s="2">
        <f t="shared" si="3"/>
        <v>49.99933333333333</v>
      </c>
      <c r="E31" s="1" t="s">
        <v>28</v>
      </c>
      <c r="F31" t="s">
        <v>160</v>
      </c>
      <c r="G31" s="2">
        <v>0.3632</v>
      </c>
      <c r="H31" s="2">
        <f t="shared" si="2"/>
        <v>0.6053333333333334</v>
      </c>
      <c r="I31" s="2">
        <f>H31+143</f>
        <v>143.60533333333333</v>
      </c>
    </row>
    <row r="32" spans="1:9" ht="12.75">
      <c r="A32" t="s">
        <v>128</v>
      </c>
      <c r="B32" s="2">
        <v>0.0003</v>
      </c>
      <c r="C32" s="2">
        <f t="shared" si="0"/>
        <v>0.0005</v>
      </c>
      <c r="D32" s="2">
        <f>C32+50</f>
        <v>50.0005</v>
      </c>
      <c r="E32" s="1" t="s">
        <v>29</v>
      </c>
      <c r="F32" t="s">
        <v>161</v>
      </c>
      <c r="G32" s="2">
        <v>0.1831</v>
      </c>
      <c r="H32" s="2">
        <f t="shared" si="2"/>
        <v>0.3051666666666667</v>
      </c>
      <c r="I32" s="2">
        <f>H32+144</f>
        <v>144.30516666666668</v>
      </c>
    </row>
    <row r="33" spans="1:9" ht="12.75">
      <c r="A33" t="s">
        <v>30</v>
      </c>
      <c r="B33" s="2">
        <v>0.0005</v>
      </c>
      <c r="C33" s="2">
        <f t="shared" si="0"/>
        <v>0.0008333333333333334</v>
      </c>
      <c r="D33" s="2">
        <f>C33+50</f>
        <v>50.00083333333333</v>
      </c>
      <c r="E33" s="1" t="s">
        <v>31</v>
      </c>
      <c r="F33" t="s">
        <v>33</v>
      </c>
      <c r="G33" s="2">
        <v>0.5995</v>
      </c>
      <c r="H33" s="2">
        <f t="shared" si="2"/>
        <v>0.9991666666666668</v>
      </c>
      <c r="I33" s="2">
        <f>H33+144</f>
        <v>144.99916666666667</v>
      </c>
    </row>
    <row r="34" spans="1:9" ht="12.75">
      <c r="A34" t="s">
        <v>129</v>
      </c>
      <c r="B34" s="2">
        <v>0.0006</v>
      </c>
      <c r="C34" s="2">
        <f t="shared" si="0"/>
        <v>0.001</v>
      </c>
      <c r="D34" s="2">
        <f>C34+50</f>
        <v>50.001</v>
      </c>
      <c r="E34" s="1" t="s">
        <v>31</v>
      </c>
      <c r="F34" t="s">
        <v>32</v>
      </c>
      <c r="G34" s="2">
        <v>0.5982</v>
      </c>
      <c r="H34" s="2">
        <f t="shared" si="2"/>
        <v>0.9969999999999999</v>
      </c>
      <c r="I34" s="2">
        <f>H34+144</f>
        <v>144.997</v>
      </c>
    </row>
    <row r="35" spans="1:9" ht="12.75">
      <c r="A35" t="s">
        <v>130</v>
      </c>
      <c r="B35" s="2">
        <v>0.5969</v>
      </c>
      <c r="C35" s="2">
        <f t="shared" si="0"/>
        <v>0.9948333333333333</v>
      </c>
      <c r="D35" s="2">
        <f>C35+49</f>
        <v>49.99483333333333</v>
      </c>
      <c r="E35" s="1" t="s">
        <v>31</v>
      </c>
      <c r="F35" t="s">
        <v>162</v>
      </c>
      <c r="G35" s="2">
        <v>0.003</v>
      </c>
      <c r="H35" s="2">
        <f t="shared" si="2"/>
        <v>0.005</v>
      </c>
      <c r="I35" s="2">
        <f>H35+145</f>
        <v>145.005</v>
      </c>
    </row>
    <row r="36" spans="1:9" ht="12.75">
      <c r="A36" t="s">
        <v>131</v>
      </c>
      <c r="B36" s="2">
        <v>0.0004</v>
      </c>
      <c r="C36" s="2">
        <f t="shared" si="0"/>
        <v>0.0006666666666666666</v>
      </c>
      <c r="D36" s="2">
        <f>C36+50</f>
        <v>50.00066666666667</v>
      </c>
      <c r="E36" s="1" t="s">
        <v>31</v>
      </c>
      <c r="F36" t="s">
        <v>163</v>
      </c>
      <c r="G36" s="2">
        <v>0.5979</v>
      </c>
      <c r="H36" s="2">
        <f t="shared" si="2"/>
        <v>0.9964999999999999</v>
      </c>
      <c r="I36" s="2">
        <f>H36+144</f>
        <v>144.9965</v>
      </c>
    </row>
    <row r="37" spans="4:9" ht="12.75">
      <c r="D37" s="2">
        <v>51.34</v>
      </c>
      <c r="I37" s="2">
        <v>126</v>
      </c>
    </row>
    <row r="38" ht="12.75">
      <c r="A38" t="s">
        <v>97</v>
      </c>
    </row>
    <row r="39" spans="1:9" ht="12.75">
      <c r="A39" t="s">
        <v>102</v>
      </c>
      <c r="B39" s="2">
        <v>0.3904</v>
      </c>
      <c r="C39" s="2">
        <f t="shared" si="0"/>
        <v>0.6506666666666666</v>
      </c>
      <c r="D39" s="2">
        <f>C39+48</f>
        <v>48.650666666666666</v>
      </c>
      <c r="E39" s="1" t="s">
        <v>6</v>
      </c>
      <c r="F39" s="2" t="s">
        <v>136</v>
      </c>
      <c r="G39" s="2">
        <v>0.4002</v>
      </c>
      <c r="H39" s="2">
        <f t="shared" si="2"/>
        <v>0.667</v>
      </c>
      <c r="I39" s="2">
        <f>H39+126</f>
        <v>126.667</v>
      </c>
    </row>
    <row r="40" spans="1:9" ht="12.75">
      <c r="A40" t="s">
        <v>103</v>
      </c>
      <c r="B40" s="2">
        <v>0.3909</v>
      </c>
      <c r="C40" s="2">
        <f t="shared" si="0"/>
        <v>0.6515000000000001</v>
      </c>
      <c r="D40" s="2">
        <f>C40+48</f>
        <v>48.6515</v>
      </c>
      <c r="E40" s="1" t="s">
        <v>6</v>
      </c>
      <c r="F40" s="2" t="s">
        <v>137</v>
      </c>
      <c r="G40" s="2">
        <v>0.3998</v>
      </c>
      <c r="H40" s="2">
        <f t="shared" si="2"/>
        <v>0.6663333333333333</v>
      </c>
      <c r="I40" s="2">
        <f>H40+126</f>
        <v>126.66633333333333</v>
      </c>
    </row>
    <row r="41" spans="1:9" ht="12.75">
      <c r="A41" t="s">
        <v>115</v>
      </c>
      <c r="B41" s="2">
        <v>0.1703</v>
      </c>
      <c r="C41" s="2">
        <f t="shared" si="0"/>
        <v>0.2838333333333333</v>
      </c>
      <c r="D41" s="2">
        <f>C41+49</f>
        <v>49.283833333333334</v>
      </c>
      <c r="E41" s="1" t="s">
        <v>18</v>
      </c>
      <c r="F41" s="2" t="s">
        <v>149</v>
      </c>
      <c r="G41" s="2">
        <v>0.3986</v>
      </c>
      <c r="H41" s="2">
        <f t="shared" si="2"/>
        <v>0.6643333333333333</v>
      </c>
      <c r="I41" s="2">
        <f>H41+134</f>
        <v>134.66433333333333</v>
      </c>
    </row>
    <row r="42" spans="1:9" ht="12.75">
      <c r="A42" t="s">
        <v>116</v>
      </c>
      <c r="B42" s="2">
        <v>0.1705</v>
      </c>
      <c r="C42" s="2">
        <f t="shared" si="0"/>
        <v>0.2841666666666667</v>
      </c>
      <c r="D42" s="2">
        <f>C42+49</f>
        <v>49.284166666666664</v>
      </c>
      <c r="E42" s="1" t="s">
        <v>18</v>
      </c>
      <c r="F42" s="2" t="s">
        <v>150</v>
      </c>
      <c r="G42" s="2">
        <v>0.4007</v>
      </c>
      <c r="H42" s="2">
        <f t="shared" si="2"/>
        <v>0.6678333333333334</v>
      </c>
      <c r="I42" s="2">
        <f>H42+134</f>
        <v>134.66783333333333</v>
      </c>
    </row>
    <row r="43" spans="1:9" ht="12.75">
      <c r="A43" t="s">
        <v>121</v>
      </c>
      <c r="B43" s="2">
        <v>0.3394</v>
      </c>
      <c r="C43" s="2">
        <f t="shared" si="0"/>
        <v>0.5656666666666667</v>
      </c>
      <c r="D43" s="2">
        <f>C43+49</f>
        <v>49.565666666666665</v>
      </c>
      <c r="E43" s="1" t="s">
        <v>22</v>
      </c>
      <c r="F43" s="2" t="s">
        <v>23</v>
      </c>
      <c r="G43" s="2">
        <v>0.4001</v>
      </c>
      <c r="H43" s="2">
        <f t="shared" si="2"/>
        <v>0.6668333333333333</v>
      </c>
      <c r="I43" s="2">
        <f>H43+138</f>
        <v>138.66683333333333</v>
      </c>
    </row>
    <row r="44" spans="1:9" ht="12.75">
      <c r="A44" t="s">
        <v>122</v>
      </c>
      <c r="B44" s="2">
        <v>0.3405</v>
      </c>
      <c r="C44" s="2">
        <f t="shared" si="0"/>
        <v>0.5675000000000001</v>
      </c>
      <c r="D44" s="2">
        <f>C44+49</f>
        <v>49.5675</v>
      </c>
      <c r="E44" s="1" t="s">
        <v>22</v>
      </c>
      <c r="F44" s="2" t="s">
        <v>155</v>
      </c>
      <c r="G44" s="2">
        <v>0.3996</v>
      </c>
      <c r="H44" s="2">
        <f t="shared" si="2"/>
        <v>0.666</v>
      </c>
      <c r="I44" s="2">
        <f>H44+138</f>
        <v>138.666</v>
      </c>
    </row>
    <row r="45" spans="1:9" ht="12.75">
      <c r="A45" t="s">
        <v>129</v>
      </c>
      <c r="B45" s="2">
        <v>0.0006</v>
      </c>
      <c r="C45" s="2">
        <f t="shared" si="0"/>
        <v>0.001</v>
      </c>
      <c r="D45" s="2">
        <f>C45+50</f>
        <v>50.001</v>
      </c>
      <c r="E45" s="1" t="s">
        <v>31</v>
      </c>
      <c r="F45" s="2" t="s">
        <v>32</v>
      </c>
      <c r="G45" s="2">
        <v>0.5982</v>
      </c>
      <c r="H45" s="2">
        <f t="shared" si="2"/>
        <v>0.9969999999999999</v>
      </c>
      <c r="I45" s="2">
        <f>H45+144</f>
        <v>144.997</v>
      </c>
    </row>
    <row r="46" spans="1:9" ht="12.75">
      <c r="A46" t="s">
        <v>130</v>
      </c>
      <c r="B46" s="2">
        <v>0.5969</v>
      </c>
      <c r="C46" s="2">
        <f>B46*100/60</f>
        <v>0.9948333333333333</v>
      </c>
      <c r="D46" s="2">
        <f>C46+49</f>
        <v>49.99483333333333</v>
      </c>
      <c r="E46" s="1" t="s">
        <v>31</v>
      </c>
      <c r="F46" s="2" t="s">
        <v>162</v>
      </c>
      <c r="G46" s="2">
        <v>0.003</v>
      </c>
      <c r="H46" s="2">
        <f>G46*100/60</f>
        <v>0.005</v>
      </c>
      <c r="I46" s="2">
        <f>H46+145</f>
        <v>145.005</v>
      </c>
    </row>
    <row r="47" spans="1:9" ht="12.75">
      <c r="A47" t="s">
        <v>131</v>
      </c>
      <c r="B47" s="2">
        <v>0.0004</v>
      </c>
      <c r="C47" s="2">
        <f>B47*100/60</f>
        <v>0.0006666666666666666</v>
      </c>
      <c r="D47" s="2">
        <f>C47+50</f>
        <v>50.00066666666667</v>
      </c>
      <c r="E47" s="1" t="s">
        <v>31</v>
      </c>
      <c r="F47" s="2" t="s">
        <v>163</v>
      </c>
      <c r="G47" s="2">
        <v>0.5979</v>
      </c>
      <c r="H47" s="2">
        <f>G47*100/60</f>
        <v>0.9964999999999999</v>
      </c>
      <c r="I47" s="2">
        <f>H47+144</f>
        <v>144.9965</v>
      </c>
    </row>
    <row r="48" spans="4:9" ht="12.75">
      <c r="D48" s="2">
        <v>51.17</v>
      </c>
      <c r="I48" s="2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34</v>
      </c>
      <c r="G1" t="s">
        <v>35</v>
      </c>
      <c r="H1" t="s">
        <v>36</v>
      </c>
    </row>
    <row r="3" spans="1:8" ht="12.75">
      <c r="A3">
        <v>50</v>
      </c>
      <c r="B3">
        <v>47</v>
      </c>
      <c r="C3" s="3">
        <f aca="true" t="shared" si="0" ref="C3:C20">A3+B3/60</f>
        <v>50.78333333333333</v>
      </c>
      <c r="D3" s="3"/>
      <c r="E3">
        <v>128</v>
      </c>
      <c r="F3">
        <v>29</v>
      </c>
      <c r="G3" s="3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3">
        <f t="shared" si="0"/>
        <v>50.233333333333334</v>
      </c>
      <c r="D4" s="3"/>
      <c r="E4">
        <v>127</v>
      </c>
      <c r="F4">
        <v>44</v>
      </c>
      <c r="G4" s="3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3">
        <f t="shared" si="0"/>
        <v>50.11666666666667</v>
      </c>
      <c r="D5" s="3"/>
      <c r="E5">
        <v>127</v>
      </c>
      <c r="F5">
        <v>54</v>
      </c>
      <c r="G5" s="3">
        <f t="shared" si="1"/>
        <v>127.9</v>
      </c>
      <c r="H5">
        <v>50.12</v>
      </c>
    </row>
    <row r="6" spans="1:8" ht="12.75">
      <c r="A6">
        <v>50</v>
      </c>
      <c r="B6">
        <v>5</v>
      </c>
      <c r="C6" s="3">
        <f t="shared" si="0"/>
        <v>50.083333333333336</v>
      </c>
      <c r="D6" s="3"/>
      <c r="E6">
        <v>127</v>
      </c>
      <c r="F6">
        <v>48</v>
      </c>
      <c r="G6" s="3">
        <f t="shared" si="1"/>
        <v>127.8</v>
      </c>
      <c r="H6">
        <v>50.08</v>
      </c>
    </row>
    <row r="7" spans="1:8" ht="12.75">
      <c r="A7">
        <v>50</v>
      </c>
      <c r="B7">
        <v>8</v>
      </c>
      <c r="C7" s="3">
        <f t="shared" si="0"/>
        <v>50.13333333333333</v>
      </c>
      <c r="D7" s="3"/>
      <c r="E7">
        <v>127</v>
      </c>
      <c r="F7">
        <v>40</v>
      </c>
      <c r="G7" s="3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3">
        <f t="shared" si="0"/>
        <v>49.61666666666667</v>
      </c>
      <c r="D8" s="3"/>
      <c r="E8">
        <v>126</v>
      </c>
      <c r="F8">
        <v>50</v>
      </c>
      <c r="G8" s="3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3">
        <f t="shared" si="0"/>
        <v>48.9</v>
      </c>
      <c r="D9" s="3"/>
      <c r="E9">
        <v>125</v>
      </c>
      <c r="F9">
        <v>30</v>
      </c>
      <c r="G9" s="3">
        <f t="shared" si="1"/>
        <v>125.5</v>
      </c>
      <c r="H9">
        <v>48.9</v>
      </c>
    </row>
    <row r="10" spans="1:8" ht="12.75">
      <c r="A10">
        <v>49</v>
      </c>
      <c r="B10">
        <v>2</v>
      </c>
      <c r="C10" s="3">
        <f t="shared" si="0"/>
        <v>49.03333333333333</v>
      </c>
      <c r="D10" s="3"/>
      <c r="E10">
        <v>125</v>
      </c>
      <c r="F10">
        <v>22</v>
      </c>
      <c r="G10" s="3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3">
        <f t="shared" si="0"/>
        <v>48.95</v>
      </c>
      <c r="D11" s="3"/>
      <c r="E11">
        <v>125</v>
      </c>
      <c r="F11">
        <v>2</v>
      </c>
      <c r="G11" s="3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3">
        <f t="shared" si="0"/>
        <v>48.78333333333333</v>
      </c>
      <c r="D12" s="3"/>
      <c r="E12">
        <v>125</v>
      </c>
      <c r="F12">
        <v>13</v>
      </c>
      <c r="G12" s="3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3">
        <f t="shared" si="0"/>
        <v>48.31666666666667</v>
      </c>
      <c r="D13" s="3"/>
      <c r="E13">
        <v>123</v>
      </c>
      <c r="F13">
        <v>32</v>
      </c>
      <c r="G13" s="3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3">
        <f t="shared" si="0"/>
        <v>48.45</v>
      </c>
      <c r="D14" s="3"/>
      <c r="E14">
        <v>123</v>
      </c>
      <c r="F14">
        <v>17</v>
      </c>
      <c r="G14" s="3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3">
        <f t="shared" si="0"/>
        <v>49.13333333333333</v>
      </c>
      <c r="D15" s="3"/>
      <c r="E15">
        <v>123</v>
      </c>
      <c r="F15">
        <v>50</v>
      </c>
      <c r="G15" s="3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3">
        <f t="shared" si="0"/>
        <v>49.46666666666667</v>
      </c>
      <c r="D16" s="3"/>
      <c r="E16">
        <v>124</v>
      </c>
      <c r="F16">
        <v>47</v>
      </c>
      <c r="G16" s="3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3">
        <f t="shared" si="0"/>
        <v>50.333333333333336</v>
      </c>
      <c r="D17" s="3"/>
      <c r="E17">
        <v>125</v>
      </c>
      <c r="F17">
        <v>27</v>
      </c>
      <c r="G17" s="3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3">
        <f t="shared" si="0"/>
        <v>50.61666666666667</v>
      </c>
      <c r="D18" s="3"/>
      <c r="E18">
        <v>127</v>
      </c>
      <c r="F18">
        <v>10</v>
      </c>
      <c r="G18" s="3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3">
        <f t="shared" si="0"/>
        <v>50.86666666666667</v>
      </c>
      <c r="D19" s="3"/>
      <c r="E19">
        <v>127</v>
      </c>
      <c r="F19">
        <v>55</v>
      </c>
      <c r="G19" s="3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3">
        <f t="shared" si="0"/>
        <v>50.78333333333333</v>
      </c>
      <c r="D20" s="3"/>
      <c r="E20">
        <v>128</v>
      </c>
      <c r="F20">
        <v>29</v>
      </c>
      <c r="G20" s="3">
        <f t="shared" si="1"/>
        <v>128.48333333333332</v>
      </c>
      <c r="H20">
        <v>50.78333333333333</v>
      </c>
    </row>
    <row r="21" spans="3:7" ht="12.75">
      <c r="C21" s="3"/>
      <c r="D21" s="3"/>
      <c r="G21" s="3"/>
    </row>
    <row r="22" spans="3:7" ht="12.75">
      <c r="C22" s="3"/>
      <c r="D22" s="3"/>
      <c r="G22" s="3"/>
    </row>
    <row r="23" spans="1:7" ht="12.75">
      <c r="A23" t="s">
        <v>37</v>
      </c>
      <c r="C23" s="3"/>
      <c r="D23" s="3"/>
      <c r="G23" s="3"/>
    </row>
    <row r="24" spans="3:7" ht="12.75">
      <c r="C24" s="3"/>
      <c r="D24" s="3"/>
      <c r="G24" s="3"/>
    </row>
    <row r="25" spans="1:8" ht="12.75">
      <c r="A25">
        <v>51</v>
      </c>
      <c r="B25">
        <v>57</v>
      </c>
      <c r="C25" s="3">
        <f aca="true" t="shared" si="2" ref="C25:C40">A25+B25/60</f>
        <v>51.95</v>
      </c>
      <c r="D25" s="3"/>
      <c r="E25">
        <v>131</v>
      </c>
      <c r="F25">
        <v>2</v>
      </c>
      <c r="G25" s="3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3">
        <f t="shared" si="2"/>
        <v>52.666666666666664</v>
      </c>
      <c r="D26" s="3"/>
      <c r="E26">
        <v>132</v>
      </c>
      <c r="F26">
        <v>0</v>
      </c>
      <c r="G26" s="3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3">
        <f t="shared" si="2"/>
        <v>53.31666666666667</v>
      </c>
      <c r="D27" s="3"/>
      <c r="E27">
        <v>132</v>
      </c>
      <c r="F27">
        <v>46</v>
      </c>
      <c r="G27" s="3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3">
        <f t="shared" si="2"/>
        <v>53.8</v>
      </c>
      <c r="D28" s="3"/>
      <c r="E28">
        <v>133</v>
      </c>
      <c r="F28">
        <v>8</v>
      </c>
      <c r="G28" s="3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3">
        <f t="shared" si="2"/>
        <v>54</v>
      </c>
      <c r="D29" s="3"/>
      <c r="E29">
        <v>133</v>
      </c>
      <c r="F29">
        <v>8</v>
      </c>
      <c r="G29" s="3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3">
        <f t="shared" si="2"/>
        <v>54.18333333333333</v>
      </c>
      <c r="D30" s="3"/>
      <c r="E30">
        <v>133</v>
      </c>
      <c r="F30">
        <v>2</v>
      </c>
      <c r="G30" s="3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3">
        <f t="shared" si="2"/>
        <v>54.15</v>
      </c>
      <c r="D31" s="3"/>
      <c r="E31">
        <v>132</v>
      </c>
      <c r="F31">
        <v>40</v>
      </c>
      <c r="G31" s="3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3">
        <f t="shared" si="2"/>
        <v>54.11666666666667</v>
      </c>
      <c r="D32" s="3"/>
      <c r="E32">
        <v>132</v>
      </c>
      <c r="F32">
        <v>18</v>
      </c>
      <c r="G32" s="3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3">
        <f t="shared" si="2"/>
        <v>54.03333333333333</v>
      </c>
      <c r="D33" s="3"/>
      <c r="E33">
        <v>132</v>
      </c>
      <c r="F33">
        <v>0</v>
      </c>
      <c r="G33" s="3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3">
        <f t="shared" si="2"/>
        <v>54.15</v>
      </c>
      <c r="D34" s="3"/>
      <c r="E34">
        <v>131</v>
      </c>
      <c r="F34">
        <v>40</v>
      </c>
      <c r="G34" s="3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3">
        <f t="shared" si="2"/>
        <v>53.766666666666666</v>
      </c>
      <c r="D35" s="3"/>
      <c r="E35">
        <v>131</v>
      </c>
      <c r="F35">
        <v>53</v>
      </c>
      <c r="G35" s="3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3">
        <f t="shared" si="2"/>
        <v>53.516666666666666</v>
      </c>
      <c r="D36" s="3"/>
      <c r="E36">
        <v>131</v>
      </c>
      <c r="F36">
        <v>57</v>
      </c>
      <c r="G36" s="3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3">
        <f t="shared" si="2"/>
        <v>53.05</v>
      </c>
      <c r="D37" s="3"/>
      <c r="E37">
        <v>131</v>
      </c>
      <c r="F37">
        <v>36</v>
      </c>
      <c r="G37" s="3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3">
        <f t="shared" si="2"/>
        <v>52.7</v>
      </c>
      <c r="D38" s="3"/>
      <c r="E38">
        <v>131</v>
      </c>
      <c r="F38">
        <v>27</v>
      </c>
      <c r="G38" s="3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3">
        <f t="shared" si="2"/>
        <v>52.21666666666667</v>
      </c>
      <c r="D39" s="3"/>
      <c r="E39">
        <v>131</v>
      </c>
      <c r="F39">
        <v>2</v>
      </c>
      <c r="G39" s="3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3">
        <f t="shared" si="2"/>
        <v>51.95</v>
      </c>
      <c r="D40" s="3"/>
      <c r="E40">
        <v>131</v>
      </c>
      <c r="F40">
        <v>2</v>
      </c>
      <c r="G40" s="3">
        <f t="shared" si="3"/>
        <v>131.03333333333333</v>
      </c>
      <c r="H40">
        <v>51.95</v>
      </c>
    </row>
    <row r="41" spans="3:7" ht="12.75">
      <c r="C41" s="3"/>
      <c r="D41" s="3"/>
      <c r="G41" s="3"/>
    </row>
    <row r="43" spans="1:7" ht="12.75">
      <c r="A43" t="s">
        <v>38</v>
      </c>
      <c r="C43" s="3"/>
      <c r="D43" s="3"/>
      <c r="G43" s="3"/>
    </row>
    <row r="44" spans="3:7" ht="12.75">
      <c r="C44" s="3"/>
      <c r="D44" s="3"/>
      <c r="G44" s="3"/>
    </row>
    <row r="45" spans="1:8" ht="12.75">
      <c r="A45">
        <v>58</v>
      </c>
      <c r="B45">
        <v>38</v>
      </c>
      <c r="C45" s="3">
        <f aca="true" t="shared" si="4" ref="C45:C51">A45+B45/60</f>
        <v>58.63333333333333</v>
      </c>
      <c r="D45" s="3"/>
      <c r="E45">
        <v>152</v>
      </c>
      <c r="F45">
        <v>30</v>
      </c>
      <c r="G45" s="3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3">
        <f t="shared" si="4"/>
        <v>57.45</v>
      </c>
      <c r="D46" s="3"/>
      <c r="E46">
        <v>154</v>
      </c>
      <c r="F46">
        <v>50</v>
      </c>
      <c r="G46" s="3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3">
        <f t="shared" si="4"/>
        <v>56.733333333333334</v>
      </c>
      <c r="D47" s="3"/>
      <c r="E47">
        <v>154</v>
      </c>
      <c r="F47">
        <v>5</v>
      </c>
      <c r="G47" s="3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3">
        <f t="shared" si="4"/>
        <v>57.583333333333336</v>
      </c>
      <c r="D48" s="3"/>
      <c r="E48">
        <v>152</v>
      </c>
      <c r="F48">
        <v>12</v>
      </c>
      <c r="G48" s="3">
        <f t="shared" si="5"/>
        <v>152.2</v>
      </c>
    </row>
    <row r="49" spans="1:7" ht="12.75">
      <c r="A49">
        <v>58</v>
      </c>
      <c r="B49">
        <v>0</v>
      </c>
      <c r="C49" s="3">
        <f t="shared" si="4"/>
        <v>58</v>
      </c>
      <c r="D49" s="3"/>
      <c r="E49">
        <v>152</v>
      </c>
      <c r="F49">
        <v>30</v>
      </c>
      <c r="G49" s="3">
        <f t="shared" si="5"/>
        <v>152.5</v>
      </c>
    </row>
    <row r="50" spans="1:8" ht="12.75">
      <c r="A50">
        <v>58</v>
      </c>
      <c r="B50">
        <v>23</v>
      </c>
      <c r="C50" s="3">
        <f t="shared" si="4"/>
        <v>58.38333333333333</v>
      </c>
      <c r="D50" s="3"/>
      <c r="E50">
        <v>152</v>
      </c>
      <c r="F50">
        <v>0</v>
      </c>
      <c r="G50" s="3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3">
        <f t="shared" si="4"/>
        <v>58.63333333333333</v>
      </c>
      <c r="D51" s="3"/>
      <c r="E51">
        <v>152</v>
      </c>
      <c r="F51">
        <v>30</v>
      </c>
      <c r="G51" s="3">
        <f t="shared" si="5"/>
        <v>152.5</v>
      </c>
      <c r="H51">
        <v>58.63333333333333</v>
      </c>
    </row>
    <row r="52" spans="3:7" ht="12.75">
      <c r="C52" s="3"/>
      <c r="D52" s="3"/>
      <c r="G52" s="3"/>
    </row>
    <row r="53" spans="3:7" ht="12.75">
      <c r="C53" s="3"/>
      <c r="D53" s="3"/>
      <c r="G53" s="3"/>
    </row>
    <row r="54" spans="1:7" ht="12.75">
      <c r="A54" t="s">
        <v>39</v>
      </c>
      <c r="C54" s="3"/>
      <c r="D54" s="3"/>
      <c r="G54" s="3"/>
    </row>
    <row r="55" spans="3:7" ht="12.75">
      <c r="C55" s="3"/>
      <c r="D55" s="3"/>
      <c r="G55" s="3"/>
    </row>
    <row r="56" spans="1:8" ht="12.75">
      <c r="A56">
        <v>54</v>
      </c>
      <c r="B56">
        <v>41</v>
      </c>
      <c r="C56" s="3">
        <f aca="true" t="shared" si="6" ref="C56:C63">A56+B56/60</f>
        <v>54.68333333333333</v>
      </c>
      <c r="D56" s="3"/>
      <c r="E56">
        <v>132</v>
      </c>
      <c r="F56">
        <v>0</v>
      </c>
      <c r="G56" s="3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3">
        <f t="shared" si="6"/>
        <v>55.266666666666666</v>
      </c>
      <c r="D57" s="3"/>
      <c r="E57">
        <v>132</v>
      </c>
      <c r="F57">
        <v>0</v>
      </c>
      <c r="G57" s="3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3">
        <f t="shared" si="6"/>
        <v>56.333333333333336</v>
      </c>
      <c r="D58" s="3"/>
      <c r="E58">
        <v>133</v>
      </c>
      <c r="F58">
        <v>10</v>
      </c>
      <c r="G58" s="3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3">
        <f t="shared" si="6"/>
        <v>56.35</v>
      </c>
      <c r="D59" s="3"/>
      <c r="E59">
        <v>133</v>
      </c>
      <c r="F59">
        <v>37</v>
      </c>
      <c r="G59" s="3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3">
        <f t="shared" si="6"/>
        <v>55.916666666666664</v>
      </c>
      <c r="D60" s="3"/>
      <c r="E60">
        <v>133</v>
      </c>
      <c r="F60">
        <v>50</v>
      </c>
      <c r="G60" s="3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3">
        <f t="shared" si="6"/>
        <v>55.03333333333333</v>
      </c>
      <c r="D61" s="3"/>
      <c r="E61">
        <v>132</v>
      </c>
      <c r="F61">
        <v>55</v>
      </c>
      <c r="G61" s="3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3">
        <f t="shared" si="6"/>
        <v>54.7</v>
      </c>
      <c r="D62" s="3"/>
      <c r="E62">
        <v>132</v>
      </c>
      <c r="F62">
        <v>20</v>
      </c>
      <c r="G62" s="3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3">
        <f t="shared" si="6"/>
        <v>54.68333333333333</v>
      </c>
      <c r="D63" s="3"/>
      <c r="E63">
        <v>132</v>
      </c>
      <c r="F63">
        <v>0</v>
      </c>
      <c r="G63" s="3">
        <f t="shared" si="7"/>
        <v>132</v>
      </c>
      <c r="H63">
        <v>54.68333333333333</v>
      </c>
    </row>
    <row r="64" spans="3:7" ht="12.75">
      <c r="C64" s="3"/>
      <c r="D64" s="3"/>
      <c r="G64" s="3"/>
    </row>
    <row r="65" spans="3:7" ht="12.75">
      <c r="C65" s="3"/>
      <c r="D65" s="3"/>
      <c r="G65" s="3"/>
    </row>
    <row r="66" spans="1:7" ht="12.75">
      <c r="A66" t="s">
        <v>40</v>
      </c>
      <c r="C66" s="3"/>
      <c r="D66" s="3"/>
      <c r="G66" s="3"/>
    </row>
    <row r="67" spans="3:7" ht="12.75">
      <c r="C67" s="3"/>
      <c r="D67" s="3"/>
      <c r="G67" s="3"/>
    </row>
    <row r="68" spans="1:8" ht="12.75">
      <c r="A68">
        <v>56</v>
      </c>
      <c r="B68">
        <v>10</v>
      </c>
      <c r="C68" s="3">
        <f aca="true" t="shared" si="8" ref="C68:C74">A68+B68/60</f>
        <v>56.166666666666664</v>
      </c>
      <c r="D68" s="3"/>
      <c r="E68">
        <v>134</v>
      </c>
      <c r="F68">
        <v>40</v>
      </c>
      <c r="G68" s="3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3">
        <f t="shared" si="8"/>
        <v>58.05</v>
      </c>
      <c r="D69" s="3"/>
      <c r="E69">
        <v>134</v>
      </c>
      <c r="F69">
        <v>56</v>
      </c>
      <c r="G69" s="3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3">
        <f t="shared" si="8"/>
        <v>58.25</v>
      </c>
      <c r="D70" s="3"/>
      <c r="E70">
        <v>135</v>
      </c>
      <c r="F70">
        <v>45</v>
      </c>
      <c r="G70" s="3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3">
        <f t="shared" si="8"/>
        <v>58</v>
      </c>
      <c r="D71" s="3"/>
      <c r="E71">
        <v>136</v>
      </c>
      <c r="F71">
        <v>35</v>
      </c>
      <c r="G71" s="3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3">
        <f t="shared" si="8"/>
        <v>57.166666666666664</v>
      </c>
      <c r="D72" s="3"/>
      <c r="E72">
        <v>135</v>
      </c>
      <c r="F72">
        <v>33</v>
      </c>
      <c r="G72" s="3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3">
        <f t="shared" si="8"/>
        <v>56.68333333333333</v>
      </c>
      <c r="D73" s="3"/>
      <c r="E73">
        <v>135</v>
      </c>
      <c r="F73">
        <v>17</v>
      </c>
      <c r="G73" s="3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3">
        <f t="shared" si="8"/>
        <v>56.166666666666664</v>
      </c>
      <c r="D74" s="3"/>
      <c r="E74">
        <v>134</v>
      </c>
      <c r="F74">
        <v>40</v>
      </c>
      <c r="G74" s="3">
        <f t="shared" si="9"/>
        <v>134.66666666666666</v>
      </c>
      <c r="H74">
        <v>56.166666666666664</v>
      </c>
    </row>
    <row r="75" spans="3:7" ht="12.75">
      <c r="C75" s="3"/>
      <c r="D75" s="3"/>
      <c r="G75" s="3"/>
    </row>
    <row r="76" spans="3:7" ht="12.75">
      <c r="C76" s="3"/>
      <c r="D76" s="3"/>
      <c r="G76" s="3"/>
    </row>
    <row r="77" spans="1:7" ht="12.75">
      <c r="A77" t="s">
        <v>41</v>
      </c>
      <c r="C77" s="3"/>
      <c r="D77" s="3"/>
      <c r="G77" s="3"/>
    </row>
    <row r="78" spans="3:7" ht="12.75">
      <c r="C78" s="3"/>
      <c r="D78" s="3"/>
      <c r="G78" s="3"/>
    </row>
    <row r="79" spans="1:8" ht="12.75">
      <c r="A79">
        <v>56</v>
      </c>
      <c r="B79">
        <v>26</v>
      </c>
      <c r="C79" s="3">
        <f aca="true" t="shared" si="10" ref="C79:C84">A79+B79/60</f>
        <v>56.43333333333333</v>
      </c>
      <c r="D79" s="3"/>
      <c r="E79">
        <v>133</v>
      </c>
      <c r="F79">
        <v>40</v>
      </c>
      <c r="G79" s="3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3">
        <f t="shared" si="10"/>
        <v>56.583333333333336</v>
      </c>
      <c r="D80" s="3"/>
      <c r="E80">
        <v>132</v>
      </c>
      <c r="F80">
        <v>33</v>
      </c>
      <c r="G80" s="3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3">
        <f t="shared" si="10"/>
        <v>57</v>
      </c>
      <c r="D81" s="3"/>
      <c r="E81">
        <v>133</v>
      </c>
      <c r="F81">
        <v>8</v>
      </c>
      <c r="G81" s="3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3">
        <f t="shared" si="10"/>
        <v>57.06666666666667</v>
      </c>
      <c r="D82" s="3"/>
      <c r="E82">
        <v>134</v>
      </c>
      <c r="F82">
        <v>0</v>
      </c>
      <c r="G82" s="3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3">
        <f t="shared" si="10"/>
        <v>56.81666666666667</v>
      </c>
      <c r="D83" s="3"/>
      <c r="E83">
        <v>133</v>
      </c>
      <c r="F83">
        <v>40</v>
      </c>
      <c r="G83" s="3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3">
        <f t="shared" si="10"/>
        <v>56.43333333333333</v>
      </c>
      <c r="D84" s="3"/>
      <c r="E84">
        <v>133</v>
      </c>
      <c r="F84">
        <v>40</v>
      </c>
      <c r="G84" s="3">
        <f t="shared" si="11"/>
        <v>133.66666666666666</v>
      </c>
      <c r="H84">
        <v>56.43333333333333</v>
      </c>
    </row>
    <row r="85" spans="3:7" ht="12.75">
      <c r="C85" s="3"/>
      <c r="D85" s="3"/>
      <c r="G85" s="3"/>
    </row>
    <row r="86" spans="3:7" ht="12.75">
      <c r="C86" s="3"/>
      <c r="D86" s="3"/>
      <c r="G86" s="3"/>
    </row>
    <row r="87" spans="1:7" ht="12.75">
      <c r="A87" t="s">
        <v>42</v>
      </c>
      <c r="C87" s="3"/>
      <c r="D87" s="3"/>
      <c r="G87" s="3"/>
    </row>
    <row r="88" spans="3:7" ht="12.75">
      <c r="C88" s="3"/>
      <c r="D88" s="3"/>
      <c r="G88" s="3"/>
    </row>
    <row r="89" spans="1:8" ht="12.75">
      <c r="A89">
        <v>57</v>
      </c>
      <c r="B89">
        <v>1</v>
      </c>
      <c r="C89" s="3">
        <f aca="true" t="shared" si="12" ref="C89:C95">A89+B89/60</f>
        <v>57.016666666666666</v>
      </c>
      <c r="D89" s="3"/>
      <c r="E89">
        <v>134</v>
      </c>
      <c r="F89">
        <v>37</v>
      </c>
      <c r="G89" s="3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3">
        <f t="shared" si="12"/>
        <v>57.35</v>
      </c>
      <c r="D90" s="3"/>
      <c r="E90">
        <v>133</v>
      </c>
      <c r="F90">
        <v>50</v>
      </c>
      <c r="G90" s="3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3">
        <f t="shared" si="12"/>
        <v>58.166666666666664</v>
      </c>
      <c r="D91" s="3"/>
      <c r="E91">
        <v>134</v>
      </c>
      <c r="F91">
        <v>20</v>
      </c>
      <c r="G91" s="3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3">
        <f t="shared" si="12"/>
        <v>58.166666666666664</v>
      </c>
      <c r="D92" s="3"/>
      <c r="E92">
        <v>134</v>
      </c>
      <c r="F92">
        <v>45</v>
      </c>
      <c r="G92" s="3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3">
        <f t="shared" si="12"/>
        <v>58</v>
      </c>
      <c r="D93" s="3"/>
      <c r="E93">
        <v>134</v>
      </c>
      <c r="F93">
        <v>48</v>
      </c>
      <c r="G93" s="3">
        <f t="shared" si="13"/>
        <v>134.8</v>
      </c>
      <c r="H93">
        <v>58</v>
      </c>
    </row>
    <row r="94" spans="1:8" ht="12.75">
      <c r="A94">
        <v>57</v>
      </c>
      <c r="B94">
        <v>23</v>
      </c>
      <c r="C94" s="3">
        <f t="shared" si="12"/>
        <v>57.38333333333333</v>
      </c>
      <c r="D94" s="3"/>
      <c r="E94">
        <v>134</v>
      </c>
      <c r="F94">
        <v>33</v>
      </c>
      <c r="G94" s="3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3">
        <f t="shared" si="12"/>
        <v>57.016666666666666</v>
      </c>
      <c r="D95" s="3"/>
      <c r="E95">
        <v>134</v>
      </c>
      <c r="F95">
        <v>37</v>
      </c>
      <c r="G95" s="3">
        <f t="shared" si="13"/>
        <v>134.61666666666667</v>
      </c>
      <c r="H95">
        <v>57.016666666666666</v>
      </c>
    </row>
    <row r="96" spans="3:7" ht="12.75">
      <c r="C96" s="3"/>
      <c r="D96" s="3"/>
      <c r="G96" s="3"/>
    </row>
    <row r="97" spans="3:7" ht="12.75">
      <c r="C97" s="3"/>
      <c r="D97" s="3"/>
      <c r="G97" s="3"/>
    </row>
    <row r="98" spans="1:7" ht="12.75">
      <c r="A98" t="s">
        <v>43</v>
      </c>
      <c r="C98" s="3"/>
      <c r="D98" s="3"/>
      <c r="G98" s="3"/>
    </row>
    <row r="99" spans="1:8" ht="12.75">
      <c r="A99">
        <v>43</v>
      </c>
      <c r="B99">
        <v>0</v>
      </c>
      <c r="C99" s="3">
        <f aca="true" t="shared" si="14" ref="C99:C105">A99+B99/60</f>
        <v>43</v>
      </c>
      <c r="D99" s="3"/>
      <c r="E99">
        <v>124</v>
      </c>
      <c r="F99">
        <v>30</v>
      </c>
      <c r="G99" s="3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3">
        <f t="shared" si="14"/>
        <v>44</v>
      </c>
      <c r="D100" s="3"/>
      <c r="E100">
        <v>124</v>
      </c>
      <c r="F100">
        <v>9</v>
      </c>
      <c r="G100" s="3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3">
        <f t="shared" si="14"/>
        <v>45</v>
      </c>
      <c r="D101" s="3"/>
      <c r="E101">
        <v>124</v>
      </c>
      <c r="F101">
        <v>0</v>
      </c>
      <c r="G101" s="3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3">
        <f t="shared" si="14"/>
        <v>46</v>
      </c>
      <c r="D102" s="3"/>
      <c r="E102">
        <v>124</v>
      </c>
      <c r="F102">
        <v>0</v>
      </c>
      <c r="G102" s="3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3">
        <f t="shared" si="14"/>
        <v>46.2</v>
      </c>
      <c r="D103" s="3"/>
      <c r="E103">
        <v>123</v>
      </c>
      <c r="F103">
        <v>59</v>
      </c>
      <c r="G103" s="3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3">
        <f t="shared" si="14"/>
        <v>46.233333333333334</v>
      </c>
      <c r="D104" s="3"/>
      <c r="E104">
        <v>123</v>
      </c>
      <c r="F104">
        <v>20</v>
      </c>
      <c r="G104" s="3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3">
        <f t="shared" si="14"/>
        <v>46.333333333333336</v>
      </c>
      <c r="D105" s="3"/>
      <c r="E105">
        <v>124</v>
      </c>
      <c r="F105">
        <v>0</v>
      </c>
      <c r="G105" s="3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3">
        <f>A106+B106/60</f>
        <v>46.5</v>
      </c>
      <c r="D106" s="3"/>
      <c r="E106">
        <v>124</v>
      </c>
      <c r="F106">
        <v>3</v>
      </c>
      <c r="G106" s="3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3">
        <f aca="true" t="shared" si="16" ref="C107:C154">A107+B107/60</f>
        <v>47</v>
      </c>
      <c r="D107" s="3"/>
      <c r="E107">
        <v>124</v>
      </c>
      <c r="F107">
        <v>11</v>
      </c>
      <c r="G107" s="3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3">
        <f t="shared" si="16"/>
        <v>47.53333333333333</v>
      </c>
      <c r="D108" s="3"/>
      <c r="E108">
        <v>124</v>
      </c>
      <c r="F108">
        <v>22</v>
      </c>
      <c r="G108" s="3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3">
        <f t="shared" si="16"/>
        <v>48</v>
      </c>
      <c r="D109" s="3"/>
      <c r="E109">
        <v>124</v>
      </c>
      <c r="F109">
        <v>40</v>
      </c>
      <c r="G109" s="3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3">
        <f t="shared" si="16"/>
        <v>48.38333333333333</v>
      </c>
      <c r="D110" s="3"/>
      <c r="E110">
        <v>124</v>
      </c>
      <c r="F110">
        <v>44</v>
      </c>
      <c r="G110" s="3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3">
        <f t="shared" si="16"/>
        <v>48.166666666666664</v>
      </c>
      <c r="D111" s="3"/>
      <c r="E111">
        <v>123</v>
      </c>
      <c r="F111">
        <v>34</v>
      </c>
      <c r="G111" s="3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3">
        <f t="shared" si="16"/>
        <v>48.21666666666667</v>
      </c>
      <c r="D112" s="3"/>
      <c r="E112">
        <v>122</v>
      </c>
      <c r="F112">
        <v>46</v>
      </c>
      <c r="G112" s="3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3">
        <f t="shared" si="16"/>
        <v>48.6</v>
      </c>
      <c r="D113" s="3"/>
      <c r="E113">
        <v>122</v>
      </c>
      <c r="F113">
        <v>26</v>
      </c>
      <c r="G113" s="3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3">
        <f t="shared" si="16"/>
        <v>49.666666666666664</v>
      </c>
      <c r="D114" s="3"/>
      <c r="E114">
        <v>124</v>
      </c>
      <c r="F114">
        <v>10</v>
      </c>
      <c r="G114" s="3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3">
        <f t="shared" si="16"/>
        <v>50</v>
      </c>
      <c r="D115" s="3"/>
      <c r="E115">
        <v>124</v>
      </c>
      <c r="F115">
        <v>45</v>
      </c>
      <c r="G115" s="3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3">
        <f t="shared" si="16"/>
        <v>50.46666666666667</v>
      </c>
      <c r="D116" s="3"/>
      <c r="E116">
        <v>125</v>
      </c>
      <c r="F116">
        <v>18</v>
      </c>
      <c r="G116" s="3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3">
        <f t="shared" si="16"/>
        <v>50.5</v>
      </c>
      <c r="D117" s="3"/>
      <c r="E117">
        <v>125</v>
      </c>
      <c r="F117">
        <v>55</v>
      </c>
      <c r="G117" s="3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3">
        <f t="shared" si="16"/>
        <v>50.833333333333336</v>
      </c>
      <c r="D118" s="3"/>
      <c r="E118">
        <v>127</v>
      </c>
      <c r="F118">
        <v>3</v>
      </c>
      <c r="G118" s="3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3">
        <f t="shared" si="16"/>
        <v>51.166666666666664</v>
      </c>
      <c r="D119" s="3"/>
      <c r="E119">
        <v>127</v>
      </c>
      <c r="F119">
        <v>45</v>
      </c>
      <c r="G119" s="3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3">
        <f t="shared" si="16"/>
        <v>51.46666666666667</v>
      </c>
      <c r="D120" s="3"/>
      <c r="E120">
        <v>128</v>
      </c>
      <c r="F120">
        <v>0</v>
      </c>
      <c r="G120" s="3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3">
        <f t="shared" si="16"/>
        <v>52.15</v>
      </c>
      <c r="D121" s="3"/>
      <c r="E121">
        <v>128</v>
      </c>
      <c r="F121">
        <v>30</v>
      </c>
      <c r="G121" s="3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3">
        <f t="shared" si="16"/>
        <v>52.583333333333336</v>
      </c>
      <c r="D122" s="3"/>
      <c r="E122">
        <v>129</v>
      </c>
      <c r="F122">
        <v>10</v>
      </c>
      <c r="G122" s="3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3">
        <f t="shared" si="16"/>
        <v>53.61666666666667</v>
      </c>
      <c r="D123" s="3"/>
      <c r="E123">
        <v>130</v>
      </c>
      <c r="F123">
        <v>35</v>
      </c>
      <c r="G123" s="3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3">
        <f t="shared" si="16"/>
        <v>54</v>
      </c>
      <c r="D124" s="3"/>
      <c r="E124">
        <v>130</v>
      </c>
      <c r="F124">
        <v>40</v>
      </c>
      <c r="G124" s="3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3">
        <f t="shared" si="16"/>
        <v>54.68333333333333</v>
      </c>
      <c r="D125" s="3"/>
      <c r="E125">
        <v>130</v>
      </c>
      <c r="F125">
        <v>27</v>
      </c>
      <c r="G125" s="3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3">
        <f t="shared" si="16"/>
        <v>55.233333333333334</v>
      </c>
      <c r="D126" s="3"/>
      <c r="E126">
        <v>131</v>
      </c>
      <c r="F126">
        <v>18</v>
      </c>
      <c r="G126" s="3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3">
        <f t="shared" si="16"/>
        <v>55.6</v>
      </c>
      <c r="D127" s="3"/>
      <c r="E127">
        <v>132</v>
      </c>
      <c r="F127">
        <v>12</v>
      </c>
      <c r="G127" s="3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3">
        <f t="shared" si="16"/>
        <v>56</v>
      </c>
      <c r="D128" s="3"/>
      <c r="E128">
        <v>132</v>
      </c>
      <c r="F128">
        <v>25</v>
      </c>
      <c r="G128" s="3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3">
        <f t="shared" si="16"/>
        <v>56.666666666666664</v>
      </c>
      <c r="D129" s="3"/>
      <c r="E129">
        <v>132</v>
      </c>
      <c r="F129">
        <v>20</v>
      </c>
      <c r="G129" s="3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3">
        <f t="shared" si="16"/>
        <v>57.18333333333333</v>
      </c>
      <c r="D130" s="3"/>
      <c r="E130">
        <v>133</v>
      </c>
      <c r="F130">
        <v>32</v>
      </c>
      <c r="G130" s="3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3">
        <f t="shared" si="16"/>
        <v>58.18</v>
      </c>
      <c r="D131" s="3"/>
      <c r="E131">
        <v>134</v>
      </c>
      <c r="F131">
        <v>8.399999999999135</v>
      </c>
      <c r="G131" s="3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3">
        <f t="shared" si="16"/>
        <v>58.280000000000015</v>
      </c>
      <c r="D132" s="3"/>
      <c r="E132">
        <v>135</v>
      </c>
      <c r="F132">
        <v>10</v>
      </c>
      <c r="G132" s="3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3">
        <f t="shared" si="16"/>
        <v>58.38333333333333</v>
      </c>
      <c r="D133" s="3"/>
      <c r="E133">
        <v>135</v>
      </c>
      <c r="F133">
        <v>55</v>
      </c>
      <c r="G133" s="3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3">
        <f t="shared" si="16"/>
        <v>58.25</v>
      </c>
      <c r="D134" s="3"/>
      <c r="E134">
        <v>136</v>
      </c>
      <c r="F134">
        <v>39</v>
      </c>
      <c r="G134" s="3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3">
        <f t="shared" si="16"/>
        <v>58.88333333333333</v>
      </c>
      <c r="D135" s="3"/>
      <c r="E135">
        <v>138</v>
      </c>
      <c r="F135">
        <v>0</v>
      </c>
      <c r="G135" s="3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3">
        <f t="shared" si="16"/>
        <v>59.583333333333336</v>
      </c>
      <c r="D136" s="3"/>
      <c r="E136">
        <v>140</v>
      </c>
      <c r="F136">
        <v>0</v>
      </c>
      <c r="G136" s="3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3">
        <f t="shared" si="16"/>
        <v>60.03333333333333</v>
      </c>
      <c r="D137" s="3"/>
      <c r="E137">
        <v>142</v>
      </c>
      <c r="F137">
        <v>0</v>
      </c>
      <c r="G137" s="3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3">
        <f t="shared" si="16"/>
        <v>60.016666666666666</v>
      </c>
      <c r="D138" s="3"/>
      <c r="E138">
        <v>144</v>
      </c>
      <c r="F138">
        <v>0</v>
      </c>
      <c r="G138" s="3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3">
        <f t="shared" si="16"/>
        <v>60.666666666666664</v>
      </c>
      <c r="D139" s="3"/>
      <c r="E139">
        <v>146</v>
      </c>
      <c r="F139">
        <v>0</v>
      </c>
      <c r="G139" s="3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3">
        <f t="shared" si="16"/>
        <v>60.766666666666666</v>
      </c>
      <c r="D140" s="3"/>
      <c r="E140">
        <v>148</v>
      </c>
      <c r="F140">
        <v>0</v>
      </c>
      <c r="G140" s="3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3">
        <f t="shared" si="16"/>
        <v>60</v>
      </c>
      <c r="D141" s="3"/>
      <c r="E141">
        <v>148</v>
      </c>
      <c r="F141">
        <v>25</v>
      </c>
      <c r="G141" s="3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3">
        <f t="shared" si="16"/>
        <v>59.25</v>
      </c>
      <c r="D142" s="3"/>
      <c r="E142">
        <v>152</v>
      </c>
      <c r="F142">
        <v>0</v>
      </c>
      <c r="G142" s="3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3">
        <f t="shared" si="16"/>
        <v>58.833333333333336</v>
      </c>
      <c r="D143" s="3"/>
      <c r="E143">
        <v>153</v>
      </c>
      <c r="F143">
        <v>17</v>
      </c>
      <c r="G143" s="3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3">
        <f t="shared" si="16"/>
        <v>58</v>
      </c>
      <c r="D144" s="3"/>
      <c r="E144">
        <v>154</v>
      </c>
      <c r="F144">
        <v>48</v>
      </c>
      <c r="G144" s="3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3">
        <f t="shared" si="16"/>
        <v>57.55</v>
      </c>
      <c r="D145" s="3"/>
      <c r="E145">
        <v>156</v>
      </c>
      <c r="F145">
        <v>0</v>
      </c>
      <c r="G145" s="3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3">
        <f t="shared" si="16"/>
        <v>56.333333333333336</v>
      </c>
      <c r="E146">
        <v>158</v>
      </c>
      <c r="F146">
        <v>0</v>
      </c>
      <c r="G146" s="3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3">
        <f t="shared" si="16"/>
        <v>55.5</v>
      </c>
      <c r="E147">
        <v>159</v>
      </c>
      <c r="F147">
        <v>30</v>
      </c>
      <c r="G147" s="3">
        <f t="shared" si="15"/>
        <v>159.5</v>
      </c>
      <c r="H147">
        <v>55.5</v>
      </c>
    </row>
    <row r="148" spans="3:7" ht="12.75">
      <c r="C148" s="3"/>
      <c r="G148" s="3"/>
    </row>
    <row r="149" spans="1:7" ht="12.75">
      <c r="A149" t="s">
        <v>164</v>
      </c>
      <c r="C149" s="3"/>
      <c r="G149" s="3"/>
    </row>
    <row r="150" spans="1:7" ht="12.75">
      <c r="A150">
        <v>56</v>
      </c>
      <c r="B150">
        <v>40</v>
      </c>
      <c r="C150" s="3">
        <f t="shared" si="16"/>
        <v>56.666666666666664</v>
      </c>
      <c r="E150">
        <v>159</v>
      </c>
      <c r="F150">
        <v>30</v>
      </c>
      <c r="G150" s="3">
        <f t="shared" si="15"/>
        <v>159.5</v>
      </c>
    </row>
    <row r="151" spans="1:7" ht="12.75">
      <c r="A151">
        <v>57</v>
      </c>
      <c r="B151">
        <v>33</v>
      </c>
      <c r="C151" s="3">
        <f t="shared" si="16"/>
        <v>57.55</v>
      </c>
      <c r="E151">
        <v>157</v>
      </c>
      <c r="F151">
        <v>45</v>
      </c>
      <c r="G151" s="3">
        <f t="shared" si="15"/>
        <v>157.75</v>
      </c>
    </row>
    <row r="152" spans="1:7" ht="12.75">
      <c r="A152">
        <v>58</v>
      </c>
      <c r="B152">
        <v>52</v>
      </c>
      <c r="C152" s="3">
        <f t="shared" si="16"/>
        <v>58.86666666666667</v>
      </c>
      <c r="E152">
        <v>157</v>
      </c>
      <c r="F152">
        <v>0</v>
      </c>
      <c r="G152" s="3">
        <f t="shared" si="15"/>
        <v>157</v>
      </c>
    </row>
    <row r="153" spans="1:7" ht="12.75">
      <c r="A153">
        <v>58</v>
      </c>
      <c r="B153">
        <v>25</v>
      </c>
      <c r="C153" s="3">
        <f t="shared" si="16"/>
        <v>58.416666666666664</v>
      </c>
      <c r="E153">
        <v>158</v>
      </c>
      <c r="F153">
        <v>52</v>
      </c>
      <c r="G153" s="3">
        <f t="shared" si="15"/>
        <v>158.86666666666667</v>
      </c>
    </row>
    <row r="154" spans="1:7" ht="12.75">
      <c r="A154">
        <v>58</v>
      </c>
      <c r="B154">
        <v>45</v>
      </c>
      <c r="C154" s="3">
        <f t="shared" si="16"/>
        <v>58.75</v>
      </c>
      <c r="E154">
        <v>159</v>
      </c>
      <c r="F154">
        <v>30</v>
      </c>
      <c r="G154" s="3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9">
      <selection activeCell="A1" sqref="A1:IV16384"/>
    </sheetView>
  </sheetViews>
  <sheetFormatPr defaultColWidth="9.140625" defaultRowHeight="12.75"/>
  <cols>
    <col min="2" max="4" width="9.140625" style="2" customWidth="1"/>
    <col min="5" max="5" width="9.140625" style="4" customWidth="1"/>
    <col min="7" max="9" width="9.140625" style="2" customWidth="1"/>
  </cols>
  <sheetData>
    <row r="1" spans="1:6" ht="12.75">
      <c r="A1" t="s">
        <v>1</v>
      </c>
      <c r="E1" s="4" t="s">
        <v>44</v>
      </c>
      <c r="F1" t="s">
        <v>2</v>
      </c>
    </row>
    <row r="2" spans="1:9" ht="12.75">
      <c r="A2" t="s">
        <v>45</v>
      </c>
      <c r="B2" s="2">
        <v>0.345</v>
      </c>
      <c r="C2" s="2">
        <f>B2*100/60</f>
        <v>0.575</v>
      </c>
      <c r="D2" s="2">
        <f>C2+48</f>
        <v>48.575</v>
      </c>
      <c r="E2" s="4" t="s">
        <v>3</v>
      </c>
      <c r="F2" t="s">
        <v>46</v>
      </c>
      <c r="G2" s="2">
        <v>0.3</v>
      </c>
      <c r="H2" s="2">
        <f>G2*100/60</f>
        <v>0.5</v>
      </c>
      <c r="I2" s="2">
        <f>H2+125</f>
        <v>125.5</v>
      </c>
    </row>
    <row r="3" spans="1:9" ht="12.75">
      <c r="A3" t="s">
        <v>47</v>
      </c>
      <c r="B3" s="2">
        <v>0.36</v>
      </c>
      <c r="C3" s="2">
        <f aca="true" t="shared" si="0" ref="C3:C28">B3*100/60</f>
        <v>0.6</v>
      </c>
      <c r="D3" s="2">
        <f aca="true" t="shared" si="1" ref="D3:D13">C3+48</f>
        <v>48.6</v>
      </c>
      <c r="E3" s="4" t="s">
        <v>4</v>
      </c>
      <c r="F3" t="s">
        <v>48</v>
      </c>
      <c r="G3" s="2">
        <v>0</v>
      </c>
      <c r="H3" s="2">
        <f aca="true" t="shared" si="2" ref="H3:H28">G3*100/60</f>
        <v>0</v>
      </c>
      <c r="I3" s="2">
        <f>H3+126</f>
        <v>126</v>
      </c>
    </row>
    <row r="4" spans="1:9" ht="12.75">
      <c r="A4" t="s">
        <v>49</v>
      </c>
      <c r="B4" s="2">
        <v>0.375</v>
      </c>
      <c r="C4" s="2">
        <f t="shared" si="0"/>
        <v>0.625</v>
      </c>
      <c r="D4" s="2">
        <f t="shared" si="1"/>
        <v>48.625</v>
      </c>
      <c r="E4" s="4" t="s">
        <v>5</v>
      </c>
      <c r="F4" t="s">
        <v>50</v>
      </c>
      <c r="G4" s="2">
        <v>0.2</v>
      </c>
      <c r="H4" s="2">
        <f t="shared" si="2"/>
        <v>0.3333333333333333</v>
      </c>
      <c r="I4" s="2">
        <f>H4+126</f>
        <v>126.33333333333333</v>
      </c>
    </row>
    <row r="5" spans="1:9" ht="12.75">
      <c r="A5" t="s">
        <v>51</v>
      </c>
      <c r="B5" s="2">
        <v>0.39</v>
      </c>
      <c r="C5" s="2">
        <f t="shared" si="0"/>
        <v>0.65</v>
      </c>
      <c r="D5" s="2">
        <f t="shared" si="1"/>
        <v>48.65</v>
      </c>
      <c r="E5" s="4" t="s">
        <v>6</v>
      </c>
      <c r="F5" t="s">
        <v>52</v>
      </c>
      <c r="G5" s="2">
        <v>0.4</v>
      </c>
      <c r="H5" s="2">
        <f t="shared" si="2"/>
        <v>0.6666666666666666</v>
      </c>
      <c r="I5" s="2">
        <f>H5+126</f>
        <v>126.66666666666667</v>
      </c>
    </row>
    <row r="6" spans="1:9" ht="12.75">
      <c r="A6" t="s">
        <v>53</v>
      </c>
      <c r="B6" s="2">
        <v>0.415</v>
      </c>
      <c r="C6" s="2">
        <f t="shared" si="0"/>
        <v>0.6916666666666667</v>
      </c>
      <c r="D6" s="2">
        <f t="shared" si="1"/>
        <v>48.69166666666667</v>
      </c>
      <c r="E6" s="4" t="s">
        <v>7</v>
      </c>
      <c r="F6" t="s">
        <v>54</v>
      </c>
      <c r="G6" s="2">
        <v>0.1</v>
      </c>
      <c r="H6" s="2">
        <f t="shared" si="2"/>
        <v>0.16666666666666666</v>
      </c>
      <c r="I6" s="2">
        <f>H6+127</f>
        <v>127.16666666666667</v>
      </c>
    </row>
    <row r="7" spans="1:9" ht="12.75">
      <c r="A7" t="s">
        <v>55</v>
      </c>
      <c r="B7" s="2">
        <v>0.446</v>
      </c>
      <c r="C7" s="2">
        <f t="shared" si="0"/>
        <v>0.7433333333333334</v>
      </c>
      <c r="D7" s="2">
        <f t="shared" si="1"/>
        <v>48.74333333333333</v>
      </c>
      <c r="E7" s="4" t="s">
        <v>8</v>
      </c>
      <c r="F7" t="s">
        <v>56</v>
      </c>
      <c r="G7" s="2">
        <v>0.4</v>
      </c>
      <c r="H7" s="2">
        <f t="shared" si="2"/>
        <v>0.6666666666666666</v>
      </c>
      <c r="I7" s="2">
        <f>H7+127</f>
        <v>127.66666666666667</v>
      </c>
    </row>
    <row r="8" spans="1:9" ht="12.75">
      <c r="A8" t="s">
        <v>57</v>
      </c>
      <c r="B8" s="2">
        <v>0.466</v>
      </c>
      <c r="C8" s="2">
        <f t="shared" si="0"/>
        <v>0.7766666666666667</v>
      </c>
      <c r="D8" s="2">
        <f t="shared" si="1"/>
        <v>48.776666666666664</v>
      </c>
      <c r="E8" s="4" t="s">
        <v>9</v>
      </c>
      <c r="F8" t="s">
        <v>58</v>
      </c>
      <c r="G8" s="2">
        <v>0.1</v>
      </c>
      <c r="H8" s="2">
        <f t="shared" si="2"/>
        <v>0.16666666666666666</v>
      </c>
      <c r="I8" s="2">
        <f>H8+128</f>
        <v>128.16666666666666</v>
      </c>
    </row>
    <row r="9" spans="1:9" ht="12.75">
      <c r="A9" t="s">
        <v>59</v>
      </c>
      <c r="B9" s="2">
        <v>0.49</v>
      </c>
      <c r="C9" s="2">
        <f t="shared" si="0"/>
        <v>0.8166666666666667</v>
      </c>
      <c r="D9" s="2">
        <f t="shared" si="1"/>
        <v>48.81666666666667</v>
      </c>
      <c r="E9" s="4" t="s">
        <v>10</v>
      </c>
      <c r="F9" t="s">
        <v>60</v>
      </c>
      <c r="G9" s="2">
        <v>0.4</v>
      </c>
      <c r="H9" s="2">
        <f t="shared" si="2"/>
        <v>0.6666666666666666</v>
      </c>
      <c r="I9" s="2">
        <f>H9+128</f>
        <v>128.66666666666666</v>
      </c>
    </row>
    <row r="10" spans="1:9" ht="12.75">
      <c r="A10" t="s">
        <v>61</v>
      </c>
      <c r="B10" s="2">
        <v>0.514</v>
      </c>
      <c r="C10" s="2">
        <f t="shared" si="0"/>
        <v>0.8566666666666667</v>
      </c>
      <c r="D10" s="2">
        <f t="shared" si="1"/>
        <v>48.85666666666667</v>
      </c>
      <c r="E10" s="4" t="s">
        <v>11</v>
      </c>
      <c r="F10" t="s">
        <v>62</v>
      </c>
      <c r="G10" s="2">
        <v>0.1</v>
      </c>
      <c r="H10" s="2">
        <f t="shared" si="2"/>
        <v>0.16666666666666666</v>
      </c>
      <c r="I10" s="2">
        <f>H10+129</f>
        <v>129.16666666666666</v>
      </c>
    </row>
    <row r="11" spans="1:9" ht="12.75">
      <c r="A11" t="s">
        <v>63</v>
      </c>
      <c r="B11" s="2">
        <v>0.536</v>
      </c>
      <c r="C11" s="2">
        <f t="shared" si="0"/>
        <v>0.8933333333333333</v>
      </c>
      <c r="D11" s="2">
        <f t="shared" si="1"/>
        <v>48.89333333333333</v>
      </c>
      <c r="E11" s="4" t="s">
        <v>12</v>
      </c>
      <c r="F11" t="s">
        <v>64</v>
      </c>
      <c r="G11" s="2">
        <v>0.4</v>
      </c>
      <c r="H11" s="2">
        <f t="shared" si="2"/>
        <v>0.6666666666666666</v>
      </c>
      <c r="I11" s="2">
        <f>H11+129</f>
        <v>129.66666666666666</v>
      </c>
    </row>
    <row r="12" spans="1:9" ht="12.75">
      <c r="A12" t="s">
        <v>65</v>
      </c>
      <c r="B12" s="2">
        <v>0.56</v>
      </c>
      <c r="C12" s="2">
        <f>B12*100/60</f>
        <v>0.9333333333333335</v>
      </c>
      <c r="D12" s="2">
        <f t="shared" si="1"/>
        <v>48.93333333333333</v>
      </c>
      <c r="E12" s="4" t="s">
        <v>13</v>
      </c>
      <c r="F12" t="s">
        <v>66</v>
      </c>
      <c r="G12" s="2">
        <v>0.1</v>
      </c>
      <c r="H12" s="2">
        <f t="shared" si="2"/>
        <v>0.16666666666666666</v>
      </c>
      <c r="I12" s="2">
        <f>H12+130</f>
        <v>130.16666666666666</v>
      </c>
    </row>
    <row r="13" spans="1:9" ht="12.75">
      <c r="A13" t="s">
        <v>67</v>
      </c>
      <c r="B13" s="2">
        <v>0.582</v>
      </c>
      <c r="C13" s="2">
        <f t="shared" si="0"/>
        <v>0.97</v>
      </c>
      <c r="D13" s="2">
        <f t="shared" si="1"/>
        <v>48.97</v>
      </c>
      <c r="E13" s="4" t="s">
        <v>14</v>
      </c>
      <c r="F13" t="s">
        <v>68</v>
      </c>
      <c r="G13" s="2">
        <v>0.4</v>
      </c>
      <c r="H13" s="2">
        <f t="shared" si="2"/>
        <v>0.6666666666666666</v>
      </c>
      <c r="I13" s="2">
        <f>H13+130</f>
        <v>130.66666666666666</v>
      </c>
    </row>
    <row r="14" spans="1:9" ht="12.75">
      <c r="A14" t="s">
        <v>69</v>
      </c>
      <c r="B14" s="2">
        <v>0.026</v>
      </c>
      <c r="C14" s="2">
        <f t="shared" si="0"/>
        <v>0.043333333333333335</v>
      </c>
      <c r="D14" s="2">
        <f>C14+49</f>
        <v>49.04333333333334</v>
      </c>
      <c r="E14" s="4" t="s">
        <v>15</v>
      </c>
      <c r="F14" t="s">
        <v>70</v>
      </c>
      <c r="G14" s="2">
        <v>0.4</v>
      </c>
      <c r="H14" s="2">
        <f t="shared" si="2"/>
        <v>0.6666666666666666</v>
      </c>
      <c r="I14" s="2">
        <f>H14+131</f>
        <v>131.66666666666666</v>
      </c>
    </row>
    <row r="15" spans="1:9" ht="12.75">
      <c r="A15" t="s">
        <v>71</v>
      </c>
      <c r="B15" s="2">
        <v>0.074</v>
      </c>
      <c r="C15" s="2">
        <f t="shared" si="0"/>
        <v>0.12333333333333332</v>
      </c>
      <c r="D15" s="2">
        <f aca="true" t="shared" si="3" ref="D15:D25">C15+49</f>
        <v>49.123333333333335</v>
      </c>
      <c r="E15" s="4" t="s">
        <v>16</v>
      </c>
      <c r="F15" t="s">
        <v>72</v>
      </c>
      <c r="G15" s="2">
        <v>0.4</v>
      </c>
      <c r="H15" s="2">
        <f t="shared" si="2"/>
        <v>0.6666666666666666</v>
      </c>
      <c r="I15" s="2">
        <f>H15+132</f>
        <v>132.66666666666666</v>
      </c>
    </row>
    <row r="16" spans="1:9" ht="12.75">
      <c r="A16" t="s">
        <v>73</v>
      </c>
      <c r="B16" s="2">
        <v>0.12</v>
      </c>
      <c r="C16" s="2">
        <f t="shared" si="0"/>
        <v>0.2</v>
      </c>
      <c r="D16" s="2">
        <f t="shared" si="3"/>
        <v>49.2</v>
      </c>
      <c r="E16" s="4" t="s">
        <v>17</v>
      </c>
      <c r="F16" t="s">
        <v>74</v>
      </c>
      <c r="G16" s="2">
        <v>0.4</v>
      </c>
      <c r="H16" s="2">
        <f t="shared" si="2"/>
        <v>0.6666666666666666</v>
      </c>
      <c r="I16" s="2">
        <f>H16+133</f>
        <v>133.66666666666666</v>
      </c>
    </row>
    <row r="17" spans="1:9" ht="12.75">
      <c r="A17" t="s">
        <v>75</v>
      </c>
      <c r="B17" s="2">
        <v>0.17</v>
      </c>
      <c r="C17" s="2">
        <f>B17*100/60</f>
        <v>0.2833333333333333</v>
      </c>
      <c r="D17" s="2">
        <f t="shared" si="3"/>
        <v>49.28333333333333</v>
      </c>
      <c r="E17" s="4" t="s">
        <v>18</v>
      </c>
      <c r="F17" t="s">
        <v>76</v>
      </c>
      <c r="G17" s="2">
        <v>0.4</v>
      </c>
      <c r="H17" s="2">
        <f t="shared" si="2"/>
        <v>0.6666666666666666</v>
      </c>
      <c r="I17" s="2">
        <f>H17+134</f>
        <v>134.66666666666666</v>
      </c>
    </row>
    <row r="18" spans="1:9" ht="12.75">
      <c r="A18" t="s">
        <v>77</v>
      </c>
      <c r="B18" s="2">
        <v>0.21</v>
      </c>
      <c r="C18" s="2">
        <f t="shared" si="0"/>
        <v>0.35</v>
      </c>
      <c r="D18" s="2">
        <f t="shared" si="3"/>
        <v>49.35</v>
      </c>
      <c r="E18" s="4" t="s">
        <v>19</v>
      </c>
      <c r="F18" t="s">
        <v>78</v>
      </c>
      <c r="G18" s="2">
        <v>0.4</v>
      </c>
      <c r="H18" s="2">
        <f t="shared" si="2"/>
        <v>0.6666666666666666</v>
      </c>
      <c r="I18" s="2">
        <f>H18+135</f>
        <v>135.66666666666666</v>
      </c>
    </row>
    <row r="19" spans="1:9" ht="12.75">
      <c r="A19" t="s">
        <v>79</v>
      </c>
      <c r="B19" s="2">
        <v>0.26</v>
      </c>
      <c r="C19" s="2">
        <f t="shared" si="0"/>
        <v>0.43333333333333335</v>
      </c>
      <c r="D19" s="2">
        <f t="shared" si="3"/>
        <v>49.43333333333333</v>
      </c>
      <c r="E19" s="4" t="s">
        <v>20</v>
      </c>
      <c r="F19" t="s">
        <v>80</v>
      </c>
      <c r="G19" s="2">
        <v>0.4</v>
      </c>
      <c r="H19" s="2">
        <f t="shared" si="2"/>
        <v>0.6666666666666666</v>
      </c>
      <c r="I19" s="2">
        <f>H19+136</f>
        <v>136.66666666666666</v>
      </c>
    </row>
    <row r="20" spans="1:9" ht="12.75">
      <c r="A20" t="s">
        <v>81</v>
      </c>
      <c r="B20" s="2">
        <v>0.3</v>
      </c>
      <c r="C20" s="2">
        <f t="shared" si="0"/>
        <v>0.5</v>
      </c>
      <c r="D20" s="2">
        <f t="shared" si="3"/>
        <v>49.5</v>
      </c>
      <c r="E20" s="4" t="s">
        <v>21</v>
      </c>
      <c r="F20" t="s">
        <v>82</v>
      </c>
      <c r="G20" s="2">
        <v>0.4</v>
      </c>
      <c r="H20" s="2">
        <f t="shared" si="2"/>
        <v>0.6666666666666666</v>
      </c>
      <c r="I20" s="2">
        <f>H20+137</f>
        <v>137.66666666666666</v>
      </c>
    </row>
    <row r="21" spans="1:9" ht="12.75">
      <c r="A21" t="s">
        <v>83</v>
      </c>
      <c r="B21" s="2">
        <v>0.34</v>
      </c>
      <c r="C21" s="2">
        <f t="shared" si="0"/>
        <v>0.5666666666666667</v>
      </c>
      <c r="D21" s="2">
        <f t="shared" si="3"/>
        <v>49.56666666666667</v>
      </c>
      <c r="E21" s="4" t="s">
        <v>22</v>
      </c>
      <c r="F21" t="s">
        <v>84</v>
      </c>
      <c r="G21" s="2">
        <v>0.4</v>
      </c>
      <c r="H21" s="2">
        <f t="shared" si="2"/>
        <v>0.6666666666666666</v>
      </c>
      <c r="I21" s="2">
        <f>H21+138</f>
        <v>138.66666666666666</v>
      </c>
    </row>
    <row r="22" spans="1:9" ht="12.75">
      <c r="A22" t="s">
        <v>85</v>
      </c>
      <c r="B22" s="2">
        <v>0.38</v>
      </c>
      <c r="C22" s="2">
        <f t="shared" si="0"/>
        <v>0.6333333333333333</v>
      </c>
      <c r="D22" s="2">
        <f t="shared" si="3"/>
        <v>49.63333333333333</v>
      </c>
      <c r="E22" s="4" t="s">
        <v>24</v>
      </c>
      <c r="F22" t="s">
        <v>86</v>
      </c>
      <c r="G22" s="2">
        <v>0.4</v>
      </c>
      <c r="H22" s="2">
        <f t="shared" si="2"/>
        <v>0.6666666666666666</v>
      </c>
      <c r="I22" s="2">
        <f>H22+139</f>
        <v>139.66666666666666</v>
      </c>
    </row>
    <row r="23" spans="1:9" ht="12.75">
      <c r="A23" t="s">
        <v>87</v>
      </c>
      <c r="B23" s="2">
        <v>0.42</v>
      </c>
      <c r="C23" s="2">
        <f t="shared" si="0"/>
        <v>0.7</v>
      </c>
      <c r="D23" s="2">
        <f t="shared" si="3"/>
        <v>49.7</v>
      </c>
      <c r="E23" s="4" t="s">
        <v>25</v>
      </c>
      <c r="F23" t="s">
        <v>88</v>
      </c>
      <c r="G23" s="2">
        <v>0.4</v>
      </c>
      <c r="H23" s="2">
        <f t="shared" si="2"/>
        <v>0.6666666666666666</v>
      </c>
      <c r="I23" s="2">
        <f>H23+140</f>
        <v>140.66666666666666</v>
      </c>
    </row>
    <row r="24" spans="1:9" ht="12.75">
      <c r="A24" t="s">
        <v>89</v>
      </c>
      <c r="B24" s="2">
        <v>0.46</v>
      </c>
      <c r="C24" s="2">
        <f t="shared" si="0"/>
        <v>0.7666666666666667</v>
      </c>
      <c r="D24" s="2">
        <f t="shared" si="3"/>
        <v>49.766666666666666</v>
      </c>
      <c r="E24" s="4" t="s">
        <v>26</v>
      </c>
      <c r="F24" t="s">
        <v>90</v>
      </c>
      <c r="G24" s="2">
        <v>0.4</v>
      </c>
      <c r="H24" s="2">
        <f t="shared" si="2"/>
        <v>0.6666666666666666</v>
      </c>
      <c r="I24" s="2">
        <f>H24+141</f>
        <v>141.66666666666666</v>
      </c>
    </row>
    <row r="25" spans="1:9" ht="12.75">
      <c r="A25" t="s">
        <v>91</v>
      </c>
      <c r="B25" s="2">
        <v>0.502</v>
      </c>
      <c r="C25" s="2">
        <f t="shared" si="0"/>
        <v>0.8366666666666667</v>
      </c>
      <c r="D25" s="2">
        <f t="shared" si="3"/>
        <v>49.836666666666666</v>
      </c>
      <c r="E25" s="4" t="s">
        <v>27</v>
      </c>
      <c r="F25" t="s">
        <v>92</v>
      </c>
      <c r="G25" s="2">
        <v>0.4</v>
      </c>
      <c r="H25" s="2">
        <f t="shared" si="2"/>
        <v>0.6666666666666666</v>
      </c>
      <c r="I25" s="2">
        <f>H25+142</f>
        <v>142.66666666666666</v>
      </c>
    </row>
    <row r="26" spans="1:9" ht="12.75">
      <c r="A26" t="s">
        <v>93</v>
      </c>
      <c r="B26" s="2">
        <v>0</v>
      </c>
      <c r="C26" s="2">
        <f t="shared" si="0"/>
        <v>0</v>
      </c>
      <c r="D26" s="2">
        <f>C26+50</f>
        <v>50</v>
      </c>
      <c r="E26" s="4" t="s">
        <v>28</v>
      </c>
      <c r="F26" t="s">
        <v>94</v>
      </c>
      <c r="G26" s="2">
        <v>0.363</v>
      </c>
      <c r="H26" s="2">
        <f t="shared" si="2"/>
        <v>0.605</v>
      </c>
      <c r="I26" s="2">
        <f>H26+143</f>
        <v>143.605</v>
      </c>
    </row>
    <row r="27" spans="1:9" ht="12.75">
      <c r="A27" t="s">
        <v>93</v>
      </c>
      <c r="B27" s="2">
        <v>0</v>
      </c>
      <c r="C27" s="2">
        <f>B27*100/60</f>
        <v>0</v>
      </c>
      <c r="D27" s="2">
        <f>C27+50</f>
        <v>50</v>
      </c>
      <c r="E27" s="4" t="s">
        <v>29</v>
      </c>
      <c r="F27" t="s">
        <v>95</v>
      </c>
      <c r="G27" s="2">
        <v>0.182</v>
      </c>
      <c r="H27" s="2">
        <f t="shared" si="2"/>
        <v>0.30333333333333334</v>
      </c>
      <c r="I27" s="2">
        <f>H27+144</f>
        <v>144.30333333333334</v>
      </c>
    </row>
    <row r="28" spans="1:9" ht="12.75">
      <c r="A28" t="s">
        <v>93</v>
      </c>
      <c r="B28" s="2">
        <v>0</v>
      </c>
      <c r="C28" s="2">
        <f t="shared" si="0"/>
        <v>0</v>
      </c>
      <c r="D28" s="2">
        <f>C28+50</f>
        <v>50</v>
      </c>
      <c r="E28" s="4" t="s">
        <v>31</v>
      </c>
      <c r="F28" t="s">
        <v>96</v>
      </c>
      <c r="G28" s="2">
        <v>0</v>
      </c>
      <c r="H28" s="2">
        <f t="shared" si="2"/>
        <v>0</v>
      </c>
      <c r="I28" s="2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2001-03-30T22:22:19Z</cp:lastPrinted>
  <dcterms:created xsi:type="dcterms:W3CDTF">1999-09-14T20:55:45Z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